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05" firstSheet="1" activeTab="1"/>
  </bookViews>
  <sheets>
    <sheet name="NSK项目设备投入" sheetId="21" state="hidden" r:id="rId1"/>
    <sheet name="加工机器人配置方案建议" sheetId="39" r:id="rId2"/>
    <sheet name="客户年量要求" sheetId="27" state="hidden" r:id="rId3"/>
    <sheet name="客户各种量占比" sheetId="29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NSK项目设备投入!$A$13:$O$24</definedName>
    <definedName name="ADV">[1]Menu!$E$13</definedName>
    <definedName name="B__DESIGN_VALIDATION_TESTING" localSheetId="1">#REF!</definedName>
    <definedName name="B__DESIGN_VALIDATION_TESTING">#REF!</definedName>
    <definedName name="base" localSheetId="1">[2]menu!$C$23</definedName>
    <definedName name="base">[3]menu!$C$23</definedName>
    <definedName name="cat">[2]menu!$B$2</definedName>
    <definedName name="cat_py">[2]menu!$B$6</definedName>
    <definedName name="CLOSURE">[1]Menu!$E$22</definedName>
    <definedName name="COL">[1]Menu!$E$12</definedName>
    <definedName name="COS">[1]Menu!$E$11</definedName>
    <definedName name="DEPN">[1]Menu!$E$16</definedName>
    <definedName name="Dept">'[4]G&amp;A Ana_YTD'!$C$9</definedName>
    <definedName name="DEPT_Code">'[4]G&amp;A Ana_YTD'!$I$8</definedName>
    <definedName name="FAS">[1]Menu!$E$30</definedName>
    <definedName name="Freq">[1]Menu!$E$3</definedName>
    <definedName name="HTML_CodePage" hidden="1">936</definedName>
    <definedName name="HTML_Description" hidden="1">""</definedName>
    <definedName name="HTML_Email" hidden="1">""</definedName>
    <definedName name="HTML_Header" hidden="1">"四月"</definedName>
    <definedName name="HTML_LastUpdate" hidden="1">"2002-04-30"</definedName>
    <definedName name="HTML_LineAfter" hidden="1">FALSE</definedName>
    <definedName name="HTML_LineBefore" hidden="1">FALSE</definedName>
    <definedName name="HTML_Name" hidden="1">"USER"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"车间成本计算底稿"</definedName>
    <definedName name="Margin">[5]Margin!$A$1:$L$44</definedName>
    <definedName name="MARKET">[5]Summary!$B$2</definedName>
    <definedName name="MK_List">[5]OP!$M$1:$M$19</definedName>
    <definedName name="mth">[2]menu!$A$11:$B$22</definedName>
    <definedName name="NI">[1]Menu!$E$25</definedName>
    <definedName name="NOPAT">[1]Menu!$E$26</definedName>
    <definedName name="NPUC">[1]Menu!$F$19</definedName>
    <definedName name="NSALES">[1]Menu!$E$10</definedName>
    <definedName name="OP">[5]OP!$A$1:$G$29</definedName>
    <definedName name="_xlnm.Print_Area" localSheetId="0">NSK项目设备投入!$A$1:$J$26</definedName>
    <definedName name="_xlnm.Print_Area" localSheetId="1">加工机器人配置方案建议!$A$1:$K$26</definedName>
    <definedName name="PY">[2]menu!$D$23</definedName>
    <definedName name="RENT">[1]Menu!$E$15</definedName>
    <definedName name="ROYALTY">[1]Menu!$E$20</definedName>
    <definedName name="SEMIS">[1]Menu!$E$14</definedName>
    <definedName name="STARTUP">[1]Menu!$E$18</definedName>
    <definedName name="Summary">[5]Summary!$A$1:$J$35</definedName>
    <definedName name="TAX">[1]Menu!$E$23</definedName>
    <definedName name="UC">[1]Menu!$E$19</definedName>
    <definedName name="Walk">[6]walk!$A$1:$K$33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<sst xmlns="http://schemas.openxmlformats.org/spreadsheetml/2006/main" count="484" uniqueCount="219">
  <si>
    <t>福建华威钜全精工科技有限公司</t>
  </si>
  <si>
    <t>生产线设备清单（新增）</t>
  </si>
  <si>
    <t>客户：泰全</t>
  </si>
  <si>
    <t>件名件号：</t>
  </si>
  <si>
    <t>NSK固定承座
(TP201997)</t>
  </si>
  <si>
    <t>重量：</t>
  </si>
  <si>
    <t>Kg</t>
  </si>
  <si>
    <t>年量：</t>
  </si>
  <si>
    <t>150,000/年</t>
  </si>
  <si>
    <t>70×67.5×23.67mm</t>
  </si>
  <si>
    <t>NSK固定承座
(TP201814)</t>
  </si>
  <si>
    <t>1,750,000/年</t>
  </si>
  <si>
    <t>70×67.5×19.28mm</t>
  </si>
  <si>
    <t>NSK端盖
(TP100582)</t>
  </si>
  <si>
    <t>1,900,000/年</t>
  </si>
  <si>
    <t>101.1×122.5×20.5mm</t>
  </si>
  <si>
    <t>示意图：</t>
  </si>
  <si>
    <t>序号</t>
  </si>
  <si>
    <t>工序名称</t>
  </si>
  <si>
    <t>名称</t>
  </si>
  <si>
    <t>型号/规格</t>
  </si>
  <si>
    <t xml:space="preserve">所需设备
（台) </t>
  </si>
  <si>
    <t>已有
设备
（台)</t>
  </si>
  <si>
    <t>新增
设备（台)</t>
  </si>
  <si>
    <t>备注</t>
  </si>
  <si>
    <t>预估单价(万元)</t>
  </si>
  <si>
    <t>预估总价
(万元)</t>
  </si>
  <si>
    <t>资产占用金额</t>
  </si>
  <si>
    <t>压铸</t>
  </si>
  <si>
    <t>压铸机</t>
  </si>
  <si>
    <t>修整</t>
  </si>
  <si>
    <t>数控铣床</t>
  </si>
  <si>
    <t>重点研究降低毛刺的铸造工艺，细小毛刺通过喷丸、机加工去除。</t>
  </si>
  <si>
    <t>抛丸</t>
  </si>
  <si>
    <t>挂喷抛丸机</t>
  </si>
  <si>
    <t>考虑新型设备，是否可以单台套设备解决，加快人工效率。</t>
  </si>
  <si>
    <t>加工</t>
  </si>
  <si>
    <t>CNC车床</t>
  </si>
  <si>
    <t>MAZAK</t>
  </si>
  <si>
    <t>设备询价（二手）</t>
  </si>
  <si>
    <t>加工总量占比过大</t>
  </si>
  <si>
    <t>CNC铣床</t>
  </si>
  <si>
    <t>FANUC</t>
  </si>
  <si>
    <t>多轴钻孔机</t>
  </si>
  <si>
    <t>清洗烘干</t>
  </si>
  <si>
    <t>清洗烘干自动线</t>
  </si>
  <si>
    <t>成品检测</t>
  </si>
  <si>
    <t>检测自动线</t>
  </si>
  <si>
    <t>检测要求需要再检讨，检测量过大</t>
  </si>
  <si>
    <t>打标</t>
  </si>
  <si>
    <t>打标机</t>
  </si>
  <si>
    <t>国产</t>
  </si>
  <si>
    <t>自动化</t>
  </si>
  <si>
    <t>机器人</t>
  </si>
  <si>
    <t>汇总</t>
  </si>
  <si>
    <t>-</t>
  </si>
  <si>
    <t>加工机器人配置方案建议</t>
  </si>
  <si>
    <t>NO</t>
  </si>
  <si>
    <t>产品名称</t>
  </si>
  <si>
    <t>工序</t>
  </si>
  <si>
    <t>加工周期
（含人工装夹）</t>
  </si>
  <si>
    <t>每条生产线
设备配置</t>
  </si>
  <si>
    <t>设备总数量
（台）</t>
  </si>
  <si>
    <t>机器人
配置数量（台）</t>
  </si>
  <si>
    <t>机器人使用人数</t>
  </si>
  <si>
    <t>机器人方案</t>
  </si>
  <si>
    <t>机器人
配置规格</t>
  </si>
  <si>
    <t>上下料方案建议</t>
  </si>
  <si>
    <t>Φ44</t>
  </si>
  <si>
    <t>一次加工</t>
  </si>
  <si>
    <t>1台铣床+1台铣床+打码</t>
  </si>
  <si>
    <t>1、5台机器人配置1名员工，上下料、清理机台铝屑和检验；
2、15台机器人白夜班共计需要3人，白夜班共计需要6人；
3、自动机器人设备于集中区域放置，一人看多台机器人设备线；</t>
  </si>
  <si>
    <t>一对三，现有设备面对面布局，设备距离可微调</t>
  </si>
  <si>
    <t>12KG</t>
  </si>
  <si>
    <t xml:space="preserve">1、采用料仓，机器人从料仓上料，下料到料仓
2、上料：人工将产品从周转器具上料到料仓，
3、下料：人工从料仓转移到周转器具，或直接放入周转器具内
</t>
  </si>
  <si>
    <t>二次加工</t>
  </si>
  <si>
    <t>1台铣床+1台铣床</t>
  </si>
  <si>
    <t>一对二，现有设备面对面布局，设备距离可微调</t>
  </si>
  <si>
    <t>D41</t>
  </si>
  <si>
    <t xml:space="preserve">38CC </t>
  </si>
  <si>
    <t>H130</t>
  </si>
  <si>
    <t>GZ26S</t>
  </si>
  <si>
    <t>1台车床+1台铣床</t>
  </si>
  <si>
    <t>一对三，现有设备面对面布局，设备位置作调整</t>
  </si>
  <si>
    <t>1、采用料仓，机器人从料仓上料，下料到料仓
2、上料：人工将产品从周转器具上料到料仓，
3、下料：人工从料仓转移到周转器具，或直接放入周转器具内
4、一次加工2台设备与二次加工一台设备共用一个机器人，不同机型之间可切换；
5、一次加工和二次加工不能连续生产，料仓需分开。</t>
  </si>
  <si>
    <t>1台铣床</t>
  </si>
  <si>
    <t>R18</t>
  </si>
  <si>
    <t>GZ40N</t>
  </si>
  <si>
    <t>GZ50N</t>
  </si>
  <si>
    <t>GZ66N</t>
  </si>
  <si>
    <t>TZ2</t>
  </si>
  <si>
    <t>GZ3500</t>
  </si>
  <si>
    <t>四缸</t>
  </si>
  <si>
    <t>2台铣床+2台铣床</t>
  </si>
  <si>
    <t>一对四方案，现有设备面对面布局，需增加轨道，设备距离可微调。</t>
  </si>
  <si>
    <t>25KG</t>
  </si>
  <si>
    <t>X82本体</t>
  </si>
  <si>
    <t>一对二，设备距离作调整</t>
  </si>
  <si>
    <t xml:space="preserve">1、采用料仓，机器人从料仓上料，下料到料仓
2、上料：人工将产品从周转器具上料到料仓，
3、下料：从料仓转移到周转器具，或直接放入周转器具内
</t>
  </si>
  <si>
    <t>X82端盖</t>
  </si>
  <si>
    <t>1台车床+2台铣床</t>
  </si>
  <si>
    <t>1、一对三，现有一直设备面对面布局，设备距离作调整；
2、一对三，现有一组设备面对面布局，带天轨、上料盘和下料输送带，可利用，可不用改变设备布局。</t>
  </si>
  <si>
    <t>合计</t>
  </si>
  <si>
    <t>客户：NSK</t>
  </si>
  <si>
    <t>用于比例分</t>
  </si>
  <si>
    <t>NSK项目2026.4-10月预测</t>
  </si>
  <si>
    <t>项目(NSSP发波兰)</t>
  </si>
  <si>
    <t>厂内件号</t>
  </si>
  <si>
    <t>发货地</t>
  </si>
  <si>
    <t>客户件号</t>
  </si>
  <si>
    <t>产品品号1</t>
  </si>
  <si>
    <t>产品品号2</t>
  </si>
  <si>
    <t>2026.4月</t>
  </si>
  <si>
    <t>2026.5月</t>
  </si>
  <si>
    <t>2026.6月</t>
  </si>
  <si>
    <t>2026.7月</t>
  </si>
  <si>
    <t>2026.8月</t>
  </si>
  <si>
    <t>2026.9月</t>
  </si>
  <si>
    <t>2026.10月</t>
  </si>
  <si>
    <t>目的国</t>
  </si>
  <si>
    <t>月均</t>
  </si>
  <si>
    <t>占比</t>
  </si>
  <si>
    <t>年量</t>
  </si>
  <si>
    <t>CMF1</t>
  </si>
  <si>
    <t>TIJ12096</t>
  </si>
  <si>
    <t>NSK波兰工厂</t>
  </si>
  <si>
    <t>EA9CEM-035</t>
  </si>
  <si>
    <t>TP201814</t>
  </si>
  <si>
    <t>TP100582</t>
  </si>
  <si>
    <t>波兰</t>
  </si>
  <si>
    <t>Batch 3</t>
  </si>
  <si>
    <t>TIJ12094</t>
  </si>
  <si>
    <t>EA9CEM-031</t>
  </si>
  <si>
    <t>TP201997</t>
  </si>
  <si>
    <t>X52</t>
  </si>
  <si>
    <t>TIJ12097</t>
  </si>
  <si>
    <t>EA9CEM-029</t>
  </si>
  <si>
    <t>NSSP小计</t>
  </si>
  <si>
    <t>项目(NSSH发日本)</t>
  </si>
  <si>
    <t>B13B</t>
  </si>
  <si>
    <t>NSK日本工厂</t>
  </si>
  <si>
    <t xml:space="preserve">日本 </t>
  </si>
  <si>
    <t>A300</t>
  </si>
  <si>
    <t>TIJ12103</t>
  </si>
  <si>
    <t>EACCEM-060</t>
  </si>
  <si>
    <t>JC2D</t>
  </si>
  <si>
    <t>TIJ12145</t>
  </si>
  <si>
    <t>NSSH小计</t>
  </si>
  <si>
    <t>项目(NSSX发杭州)</t>
  </si>
  <si>
    <t>L21B</t>
  </si>
  <si>
    <t>TIJ12129</t>
  </si>
  <si>
    <t>NSK杭州工厂</t>
  </si>
  <si>
    <t>杭州</t>
  </si>
  <si>
    <t>8BG</t>
  </si>
  <si>
    <t>TIJ12130</t>
  </si>
  <si>
    <t>L21C</t>
  </si>
  <si>
    <t>TIJ12134</t>
  </si>
  <si>
    <t>NSSX小计</t>
  </si>
  <si>
    <t>项目(RSSL发印度)</t>
  </si>
  <si>
    <t>印度</t>
  </si>
  <si>
    <t>P1324</t>
  </si>
  <si>
    <t>TIJ12153</t>
  </si>
  <si>
    <t>RANE印度工厂</t>
  </si>
  <si>
    <t>RSSL小计</t>
  </si>
  <si>
    <t>项目(NSSM发摩洛哥)</t>
  </si>
  <si>
    <t>摩洛哥</t>
  </si>
  <si>
    <t>XJi</t>
  </si>
  <si>
    <t>TIJ12152</t>
  </si>
  <si>
    <t>NSK摩洛哥工厂</t>
  </si>
  <si>
    <t>XB4</t>
  </si>
  <si>
    <t>TIJ12161</t>
  </si>
  <si>
    <t>一</t>
  </si>
  <si>
    <t>NSSM小计</t>
  </si>
  <si>
    <t>TMR小计</t>
  </si>
  <si>
    <t>TP201997+TP100582</t>
  </si>
  <si>
    <t>RS小计</t>
  </si>
  <si>
    <t>TP201814+TP100582</t>
  </si>
  <si>
    <t>NSK合计</t>
  </si>
  <si>
    <r>
      <rPr>
        <sz val="12"/>
        <color theme="1"/>
        <rFont val="Arial"/>
        <charset val="134"/>
      </rPr>
      <t>12%:</t>
    </r>
    <r>
      <rPr>
        <sz val="12"/>
        <color theme="1"/>
        <rFont val="宋体"/>
        <charset val="134"/>
      </rPr>
      <t>印度</t>
    </r>
    <r>
      <rPr>
        <sz val="12"/>
        <color theme="1"/>
        <rFont val="Arial"/>
        <charset val="134"/>
      </rPr>
      <t>+</t>
    </r>
    <r>
      <rPr>
        <sz val="12"/>
        <color theme="1"/>
        <rFont val="宋体"/>
        <charset val="134"/>
      </rPr>
      <t>摩洛哥</t>
    </r>
  </si>
  <si>
    <t>22.8W</t>
  </si>
  <si>
    <r>
      <rPr>
        <sz val="12"/>
        <color theme="1"/>
        <rFont val="Arial"/>
        <charset val="134"/>
      </rPr>
      <t xml:space="preserve">TP201814
</t>
    </r>
    <r>
      <rPr>
        <sz val="12"/>
        <color theme="1"/>
        <rFont val="宋体"/>
        <charset val="134"/>
      </rPr>
      <t>固定承座</t>
    </r>
  </si>
  <si>
    <r>
      <rPr>
        <sz val="12"/>
        <color theme="1"/>
        <rFont val="Arial"/>
        <charset val="134"/>
      </rPr>
      <t xml:space="preserve">TP201997
</t>
    </r>
    <r>
      <rPr>
        <sz val="12"/>
        <color theme="1"/>
        <rFont val="宋体"/>
        <charset val="134"/>
      </rPr>
      <t>固定承座</t>
    </r>
  </si>
  <si>
    <r>
      <rPr>
        <sz val="12"/>
        <color theme="1"/>
        <rFont val="宋体"/>
        <charset val="134"/>
      </rPr>
      <t>TP1</t>
    </r>
    <r>
      <rPr>
        <sz val="12"/>
        <color theme="1"/>
        <rFont val="宋体"/>
        <charset val="134"/>
      </rPr>
      <t xml:space="preserve">00582
</t>
    </r>
    <r>
      <rPr>
        <sz val="12"/>
        <color theme="1"/>
        <rFont val="宋体"/>
        <charset val="134"/>
      </rPr>
      <t>端盖</t>
    </r>
  </si>
  <si>
    <t>品名</t>
  </si>
  <si>
    <t>品号</t>
  </si>
  <si>
    <t>年</t>
  </si>
  <si>
    <t>固定承座</t>
  </si>
  <si>
    <t>端盖</t>
  </si>
  <si>
    <t>4-12月小计</t>
  </si>
  <si>
    <r>
      <rPr>
        <sz val="12"/>
        <color theme="1"/>
        <rFont val="Arial"/>
        <charset val="134"/>
      </rPr>
      <t>36%:</t>
    </r>
    <r>
      <rPr>
        <sz val="12"/>
        <color theme="1"/>
        <rFont val="宋体"/>
        <charset val="134"/>
      </rPr>
      <t>印度</t>
    </r>
    <r>
      <rPr>
        <sz val="12"/>
        <color theme="1"/>
        <rFont val="Arial"/>
        <charset val="134"/>
      </rPr>
      <t>+</t>
    </r>
    <r>
      <rPr>
        <sz val="12"/>
        <color theme="1"/>
        <rFont val="宋体"/>
        <charset val="134"/>
      </rPr>
      <t>摩洛哥</t>
    </r>
    <r>
      <rPr>
        <sz val="12"/>
        <color theme="1"/>
        <rFont val="Arial"/>
        <charset val="134"/>
      </rPr>
      <t>+</t>
    </r>
    <r>
      <rPr>
        <sz val="12"/>
        <color theme="1"/>
        <rFont val="宋体"/>
        <charset val="134"/>
      </rPr>
      <t>日本</t>
    </r>
  </si>
  <si>
    <t>26.6W</t>
  </si>
  <si>
    <t>41.8W</t>
  </si>
  <si>
    <t>68.4W</t>
  </si>
  <si>
    <t>总占比分析</t>
  </si>
  <si>
    <t>类别</t>
  </si>
  <si>
    <t>日本</t>
  </si>
  <si>
    <t>总计</t>
  </si>
  <si>
    <t>TMR</t>
  </si>
  <si>
    <t>数量</t>
  </si>
  <si>
    <t>(端盖-1997承座)</t>
  </si>
  <si>
    <t>RS</t>
  </si>
  <si>
    <t>(端盖-1814承座)</t>
  </si>
  <si>
    <t>按客户4-7月的实际订单统计：</t>
  </si>
  <si>
    <t>一、按机种分析</t>
  </si>
  <si>
    <t>TMR占比约:78%，低于订单量(175/190=92%)</t>
  </si>
  <si>
    <t>R.S 占比约:22%，高于订单量(15/190=8%)</t>
  </si>
  <si>
    <t>二、按客户别分析：</t>
  </si>
  <si>
    <t>波兰约占50%</t>
  </si>
  <si>
    <t>日本约占25%</t>
  </si>
  <si>
    <t>杭州约占10%</t>
  </si>
  <si>
    <t>印度+摩洛哥：占剩余的12~15%.</t>
  </si>
  <si>
    <t>年总量按客户预测量190万测算</t>
  </si>
  <si>
    <t>品种</t>
  </si>
  <si>
    <t>12%:印度+摩洛哥</t>
  </si>
  <si>
    <t>90%:印度+摩洛哥+日本+波兰</t>
  </si>
  <si>
    <t>比例</t>
  </si>
  <si>
    <t>TP201814
固定承座</t>
  </si>
  <si>
    <t>TP201997
固定承座</t>
  </si>
  <si>
    <t>TP100582
端盖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</si>
</sst>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_ * #,##0_ ;_ * \-#,##0_ ;_ * &quot;-&quot;??_ ;_ @_ "/>
    <numFmt numFmtId="178" formatCode="0_ "/>
    <numFmt numFmtId="179" formatCode="[$$-409]#,##0.00_);[Red]\([$$-409]#,##0.00\)"/>
  </numFmts>
  <fonts count="4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2"/>
      <color theme="1"/>
      <name val="宋体"/>
      <charset val="134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微软雅黑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sz val="16"/>
      <color rgb="FF000000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ＭＳ Ｐゴシック"/>
      <charset val="134"/>
    </font>
  </fonts>
  <fills count="41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1CECF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28" applyNumberFormat="0" applyAlignment="0" applyProtection="0">
      <alignment vertical="center"/>
    </xf>
    <xf numFmtId="0" fontId="29" fillId="13" borderId="29" applyNumberFormat="0" applyAlignment="0" applyProtection="0">
      <alignment vertical="center"/>
    </xf>
    <xf numFmtId="0" fontId="30" fillId="13" borderId="28" applyNumberFormat="0" applyAlignment="0" applyProtection="0">
      <alignment vertical="center"/>
    </xf>
    <xf numFmtId="0" fontId="31" fillId="14" borderId="30" applyNumberFormat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40" fillId="0" borderId="0"/>
    <xf numFmtId="0" fontId="0" fillId="0" borderId="0">
      <alignment vertical="center"/>
    </xf>
    <xf numFmtId="43" fontId="39" fillId="0" borderId="0" applyFont="0" applyFill="0" applyBorder="0" applyAlignment="0" applyProtection="0"/>
    <xf numFmtId="176" fontId="40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3" fontId="0" fillId="0" borderId="0" xfId="0" applyNumberForma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43" fontId="0" fillId="0" borderId="4" xfId="0" applyNumberFormat="1" applyBorder="1">
      <alignment vertical="center"/>
    </xf>
    <xf numFmtId="0" fontId="4" fillId="4" borderId="0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7" fontId="4" fillId="0" borderId="0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3" fontId="4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top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177" fontId="5" fillId="5" borderId="5" xfId="0" applyNumberFormat="1" applyFont="1" applyFill="1" applyBorder="1" applyAlignment="1">
      <alignment horizontal="center" vertical="top" wrapText="1"/>
    </xf>
    <xf numFmtId="9" fontId="5" fillId="5" borderId="4" xfId="3" applyFont="1" applyFill="1" applyBorder="1" applyAlignment="1">
      <alignment horizontal="center" vertical="top" wrapText="1"/>
    </xf>
    <xf numFmtId="0" fontId="6" fillId="4" borderId="1" xfId="0" applyNumberFormat="1" applyFont="1" applyFill="1" applyBorder="1" applyAlignment="1">
      <alignment horizontal="center" vertical="top" wrapText="1"/>
    </xf>
    <xf numFmtId="178" fontId="4" fillId="4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6" borderId="8" xfId="0" applyNumberFormat="1" applyFont="1" applyFill="1" applyBorder="1" applyAlignment="1">
      <alignment horizontal="center" vertical="center" wrapText="1"/>
    </xf>
    <xf numFmtId="0" fontId="7" fillId="6" borderId="9" xfId="0" applyNumberFormat="1" applyFont="1" applyFill="1" applyBorder="1" applyAlignment="1">
      <alignment horizontal="center" vertical="center" wrapText="1"/>
    </xf>
    <xf numFmtId="0" fontId="7" fillId="6" borderId="10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5" xfId="0" applyNumberFormat="1" applyFont="1" applyFill="1" applyBorder="1" applyAlignment="1">
      <alignment horizontal="center" vertical="center" wrapText="1"/>
    </xf>
    <xf numFmtId="177" fontId="4" fillId="6" borderId="5" xfId="0" applyNumberFormat="1" applyFont="1" applyFill="1" applyBorder="1" applyAlignment="1">
      <alignment horizontal="center" vertical="top" wrapText="1"/>
    </xf>
    <xf numFmtId="0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top" wrapText="1"/>
    </xf>
    <xf numFmtId="3" fontId="4" fillId="4" borderId="5" xfId="0" applyNumberFormat="1" applyFont="1" applyFill="1" applyBorder="1" applyAlignment="1">
      <alignment horizontal="center" vertical="center" wrapText="1"/>
    </xf>
    <xf numFmtId="177" fontId="4" fillId="4" borderId="5" xfId="0" applyNumberFormat="1" applyFont="1" applyFill="1" applyBorder="1" applyAlignment="1">
      <alignment horizontal="center" vertical="top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3" fontId="5" fillId="6" borderId="5" xfId="0" applyNumberFormat="1" applyFont="1" applyFill="1" applyBorder="1" applyAlignment="1">
      <alignment horizontal="center" vertical="center" wrapText="1"/>
    </xf>
    <xf numFmtId="177" fontId="5" fillId="6" borderId="5" xfId="0" applyNumberFormat="1" applyFont="1" applyFill="1" applyBorder="1" applyAlignment="1">
      <alignment horizontal="center" vertical="top" wrapText="1"/>
    </xf>
    <xf numFmtId="43" fontId="5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0" fillId="0" borderId="11" xfId="0" applyBorder="1" applyAlignment="1">
      <alignment vertical="center" wrapText="1"/>
    </xf>
    <xf numFmtId="179" fontId="8" fillId="0" borderId="0" xfId="0" applyNumberFormat="1" applyFont="1" applyFill="1" applyAlignment="1">
      <alignment vertical="center"/>
    </xf>
    <xf numFmtId="179" fontId="0" fillId="0" borderId="0" xfId="0" applyNumberFormat="1" applyFill="1" applyAlignment="1">
      <alignment vertical="center"/>
    </xf>
    <xf numFmtId="179" fontId="0" fillId="0" borderId="0" xfId="0" applyNumberFormat="1" applyFill="1" applyAlignment="1">
      <alignment horizontal="center" vertical="center"/>
    </xf>
    <xf numFmtId="179" fontId="0" fillId="0" borderId="0" xfId="0" applyNumberFormat="1" applyFill="1" applyAlignment="1">
      <alignment horizontal="center" vertical="center" wrapText="1"/>
    </xf>
    <xf numFmtId="179" fontId="9" fillId="0" borderId="12" xfId="0" applyNumberFormat="1" applyFont="1" applyFill="1" applyBorder="1" applyAlignment="1">
      <alignment horizontal="center" vertical="center"/>
    </xf>
    <xf numFmtId="0" fontId="10" fillId="7" borderId="4" xfId="0" applyNumberFormat="1" applyFont="1" applyFill="1" applyBorder="1" applyAlignment="1">
      <alignment horizontal="center" vertical="center"/>
    </xf>
    <xf numFmtId="0" fontId="11" fillId="7" borderId="4" xfId="0" applyNumberFormat="1" applyFont="1" applyFill="1" applyBorder="1" applyAlignment="1">
      <alignment horizontal="center" vertical="center" wrapText="1"/>
    </xf>
    <xf numFmtId="179" fontId="10" fillId="7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179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179" fontId="8" fillId="8" borderId="4" xfId="0" applyNumberFormat="1" applyFont="1" applyFill="1" applyBorder="1" applyAlignment="1">
      <alignment horizontal="center" vertical="center" wrapText="1"/>
    </xf>
    <xf numFmtId="0" fontId="8" fillId="8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8" fillId="8" borderId="4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8" fillId="8" borderId="4" xfId="0" applyNumberFormat="1" applyFont="1" applyFill="1" applyBorder="1" applyAlignment="1">
      <alignment horizontal="center" vertical="center"/>
    </xf>
    <xf numFmtId="179" fontId="0" fillId="0" borderId="4" xfId="0" applyNumberFormat="1" applyFill="1" applyBorder="1" applyAlignment="1">
      <alignment horizontal="center" vertical="center"/>
    </xf>
    <xf numFmtId="179" fontId="0" fillId="0" borderId="4" xfId="0" applyNumberForma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179" fontId="0" fillId="0" borderId="4" xfId="0" applyNumberFormat="1" applyFill="1" applyBorder="1" applyAlignment="1">
      <alignment horizontal="center" vertical="center" wrapText="1"/>
    </xf>
    <xf numFmtId="0" fontId="15" fillId="0" borderId="0" xfId="50" applyFont="1" applyAlignment="1">
      <alignment vertical="center" wrapText="1"/>
    </xf>
    <xf numFmtId="0" fontId="16" fillId="0" borderId="0" xfId="50" applyFont="1" applyBorder="1" applyAlignment="1">
      <alignment horizontal="center" vertical="center" wrapText="1"/>
    </xf>
    <xf numFmtId="0" fontId="17" fillId="9" borderId="4" xfId="50" applyFont="1" applyFill="1" applyBorder="1" applyAlignment="1">
      <alignment horizontal="center" vertical="center" wrapText="1"/>
    </xf>
    <xf numFmtId="0" fontId="16" fillId="0" borderId="13" xfId="50" applyFont="1" applyBorder="1" applyAlignment="1">
      <alignment horizontal="left" vertical="center"/>
    </xf>
    <xf numFmtId="0" fontId="16" fillId="0" borderId="14" xfId="50" applyFont="1" applyBorder="1" applyAlignment="1">
      <alignment horizontal="left" vertical="center"/>
    </xf>
    <xf numFmtId="0" fontId="16" fillId="0" borderId="4" xfId="50" applyFont="1" applyBorder="1" applyAlignment="1">
      <alignment horizontal="center" vertical="center" wrapText="1"/>
    </xf>
    <xf numFmtId="0" fontId="16" fillId="0" borderId="4" xfId="50" applyFont="1" applyBorder="1" applyAlignment="1">
      <alignment vertical="center" wrapText="1"/>
    </xf>
    <xf numFmtId="0" fontId="16" fillId="0" borderId="15" xfId="50" applyFont="1" applyBorder="1" applyAlignment="1">
      <alignment horizontal="left" vertical="center"/>
    </xf>
    <xf numFmtId="0" fontId="16" fillId="0" borderId="16" xfId="50" applyFont="1" applyBorder="1" applyAlignment="1">
      <alignment horizontal="left" vertical="center"/>
    </xf>
    <xf numFmtId="0" fontId="18" fillId="0" borderId="0" xfId="0" applyFont="1" applyAlignment="1">
      <alignment horizontal="left" vertical="center" readingOrder="1"/>
    </xf>
    <xf numFmtId="0" fontId="16" fillId="0" borderId="17" xfId="50" applyFont="1" applyBorder="1" applyAlignment="1">
      <alignment horizontal="left" vertical="center"/>
    </xf>
    <xf numFmtId="0" fontId="16" fillId="0" borderId="18" xfId="50" applyFont="1" applyBorder="1" applyAlignment="1">
      <alignment horizontal="left" vertical="center"/>
    </xf>
    <xf numFmtId="0" fontId="16" fillId="0" borderId="13" xfId="50" applyFont="1" applyBorder="1" applyAlignment="1">
      <alignment vertical="center"/>
    </xf>
    <xf numFmtId="0" fontId="16" fillId="0" borderId="19" xfId="50" applyFont="1" applyBorder="1" applyAlignment="1">
      <alignment vertical="center" wrapText="1"/>
    </xf>
    <xf numFmtId="0" fontId="16" fillId="0" borderId="14" xfId="50" applyFont="1" applyBorder="1" applyAlignment="1">
      <alignment vertical="center" wrapText="1"/>
    </xf>
    <xf numFmtId="0" fontId="16" fillId="0" borderId="15" xfId="50" applyFont="1" applyBorder="1" applyAlignment="1">
      <alignment vertical="center"/>
    </xf>
    <xf numFmtId="0" fontId="16" fillId="0" borderId="0" xfId="50" applyFont="1" applyBorder="1" applyAlignment="1">
      <alignment vertical="center" wrapText="1"/>
    </xf>
    <xf numFmtId="0" fontId="16" fillId="0" borderId="16" xfId="50" applyFont="1" applyBorder="1" applyAlignment="1">
      <alignment vertical="center" wrapText="1"/>
    </xf>
    <xf numFmtId="0" fontId="17" fillId="9" borderId="20" xfId="0" applyFont="1" applyFill="1" applyBorder="1" applyAlignment="1">
      <alignment horizontal="center" vertical="center" wrapText="1" readingOrder="1"/>
    </xf>
    <xf numFmtId="0" fontId="17" fillId="9" borderId="21" xfId="0" applyFont="1" applyFill="1" applyBorder="1" applyAlignment="1">
      <alignment horizontal="center" vertical="center" wrapText="1" readingOrder="1"/>
    </xf>
    <xf numFmtId="0" fontId="17" fillId="9" borderId="4" xfId="0" applyFont="1" applyFill="1" applyBorder="1" applyAlignment="1">
      <alignment horizontal="center" vertical="center" wrapText="1" readingOrder="1"/>
    </xf>
    <xf numFmtId="0" fontId="17" fillId="9" borderId="22" xfId="0" applyFont="1" applyFill="1" applyBorder="1" applyAlignment="1">
      <alignment horizontal="center" vertical="center" wrapText="1" readingOrder="1"/>
    </xf>
    <xf numFmtId="0" fontId="17" fillId="9" borderId="3" xfId="0" applyFont="1" applyFill="1" applyBorder="1" applyAlignment="1">
      <alignment horizontal="center" vertical="center" wrapText="1" readingOrder="1"/>
    </xf>
    <xf numFmtId="0" fontId="17" fillId="9" borderId="23" xfId="0" applyFont="1" applyFill="1" applyBorder="1" applyAlignment="1">
      <alignment horizontal="center" vertical="center" wrapText="1" readingOrder="1"/>
    </xf>
    <xf numFmtId="0" fontId="17" fillId="9" borderId="24" xfId="0" applyFont="1" applyFill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center" vertical="center" wrapText="1" readingOrder="1"/>
    </xf>
    <xf numFmtId="0" fontId="19" fillId="0" borderId="1" xfId="0" applyFont="1" applyFill="1" applyBorder="1" applyAlignment="1">
      <alignment horizontal="left" vertical="center" wrapText="1" readingOrder="1"/>
    </xf>
    <xf numFmtId="43" fontId="15" fillId="0" borderId="9" xfId="0" applyNumberFormat="1" applyFont="1" applyFill="1" applyBorder="1" applyAlignment="1">
      <alignment horizontal="center" vertical="center" wrapText="1" readingOrder="1"/>
    </xf>
    <xf numFmtId="43" fontId="15" fillId="0" borderId="4" xfId="0" applyNumberFormat="1" applyFont="1" applyFill="1" applyBorder="1" applyAlignment="1">
      <alignment horizontal="center" vertical="center" wrapText="1" readingOrder="1"/>
    </xf>
    <xf numFmtId="10" fontId="15" fillId="0" borderId="0" xfId="3" applyNumberFormat="1" applyFont="1" applyFill="1" applyBorder="1" applyAlignment="1" applyProtection="1">
      <alignment vertical="center" wrapText="1"/>
    </xf>
    <xf numFmtId="43" fontId="15" fillId="0" borderId="0" xfId="50" applyNumberFormat="1" applyFont="1" applyAlignment="1">
      <alignment vertical="center" wrapText="1"/>
    </xf>
    <xf numFmtId="0" fontId="19" fillId="10" borderId="2" xfId="0" applyFont="1" applyFill="1" applyBorder="1" applyAlignment="1">
      <alignment horizontal="center" vertical="center" wrapText="1" readingOrder="1"/>
    </xf>
    <xf numFmtId="0" fontId="19" fillId="10" borderId="2" xfId="0" applyFont="1" applyFill="1" applyBorder="1" applyAlignment="1">
      <alignment horizontal="left" vertical="center" wrapText="1" readingOrder="1"/>
    </xf>
    <xf numFmtId="0" fontId="19" fillId="10" borderId="1" xfId="0" applyFont="1" applyFill="1" applyBorder="1" applyAlignment="1">
      <alignment horizontal="left" vertical="center" wrapText="1" readingOrder="1"/>
    </xf>
    <xf numFmtId="0" fontId="19" fillId="10" borderId="1" xfId="0" applyFont="1" applyFill="1" applyBorder="1" applyAlignment="1">
      <alignment horizontal="center" vertical="center" wrapText="1" readingOrder="1"/>
    </xf>
    <xf numFmtId="43" fontId="15" fillId="10" borderId="9" xfId="0" applyNumberFormat="1" applyFont="1" applyFill="1" applyBorder="1" applyAlignment="1">
      <alignment horizontal="center" vertical="center" wrapText="1" readingOrder="1"/>
    </xf>
    <xf numFmtId="43" fontId="15" fillId="10" borderId="4" xfId="0" applyNumberFormat="1" applyFont="1" applyFill="1" applyBorder="1" applyAlignment="1">
      <alignment horizontal="center" vertical="center" wrapText="1" readingOrder="1"/>
    </xf>
    <xf numFmtId="0" fontId="15" fillId="10" borderId="0" xfId="50" applyFont="1" applyFill="1" applyAlignment="1">
      <alignment vertical="center" wrapText="1"/>
    </xf>
    <xf numFmtId="0" fontId="19" fillId="10" borderId="4" xfId="52" applyFont="1" applyFill="1" applyBorder="1" applyAlignment="1">
      <alignment horizontal="left" vertical="center" wrapText="1" readingOrder="1"/>
    </xf>
    <xf numFmtId="0" fontId="19" fillId="10" borderId="4" xfId="52" applyFont="1" applyFill="1" applyBorder="1" applyAlignment="1">
      <alignment horizontal="center" vertical="center" wrapText="1" readingOrder="1"/>
    </xf>
    <xf numFmtId="43" fontId="15" fillId="10" borderId="4" xfId="52" applyNumberFormat="1" applyFont="1" applyFill="1" applyBorder="1" applyAlignment="1">
      <alignment horizontal="center" vertical="center" wrapText="1" readingOrder="1"/>
    </xf>
    <xf numFmtId="0" fontId="15" fillId="10" borderId="4" xfId="50" applyFont="1" applyFill="1" applyBorder="1" applyAlignment="1">
      <alignment vertical="center" wrapText="1"/>
    </xf>
    <xf numFmtId="0" fontId="15" fillId="0" borderId="17" xfId="5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 readingOrder="1"/>
    </xf>
    <xf numFmtId="0" fontId="15" fillId="0" borderId="3" xfId="0" applyFont="1" applyFill="1" applyBorder="1" applyAlignment="1">
      <alignment horizontal="center" vertical="center" wrapText="1" readingOrder="1"/>
    </xf>
    <xf numFmtId="43" fontId="15" fillId="0" borderId="3" xfId="0" applyNumberFormat="1" applyFont="1" applyFill="1" applyBorder="1" applyAlignment="1">
      <alignment horizontal="center" vertical="center" wrapText="1" readingOrder="1"/>
    </xf>
    <xf numFmtId="43" fontId="15" fillId="0" borderId="24" xfId="50" applyNumberFormat="1" applyFont="1" applyFill="1" applyBorder="1" applyAlignment="1">
      <alignment horizontal="center" vertical="center" wrapText="1" readingOrder="1"/>
    </xf>
    <xf numFmtId="0" fontId="16" fillId="0" borderId="19" xfId="50" applyFont="1" applyBorder="1" applyAlignment="1">
      <alignment horizontal="left" vertical="center" wrapText="1"/>
    </xf>
    <xf numFmtId="0" fontId="16" fillId="0" borderId="0" xfId="50" applyFont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a_mouse.drv=lm" xfId="49"/>
    <cellStyle name="常规 2" xfId="50"/>
    <cellStyle name="常规 3" xfId="51"/>
    <cellStyle name="常规 4" xfId="52"/>
    <cellStyle name="千位分隔 2" xfId="53"/>
    <cellStyle name="千位分隔[0] 2" xfId="54"/>
  </cellStyles>
  <tableStyles count="0" defaultTableStyle="TableStyleMedium2" defaultPivotStyle="PivotStyleLight16"/>
  <colors>
    <mruColors>
      <color rgb="001CECF6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91441</xdr:colOff>
      <xdr:row>5</xdr:row>
      <xdr:rowOff>45720</xdr:rowOff>
    </xdr:from>
    <xdr:to>
      <xdr:col>4</xdr:col>
      <xdr:colOff>133209</xdr:colOff>
      <xdr:row>10</xdr:row>
      <xdr:rowOff>222312</xdr:rowOff>
    </xdr:to>
    <xdr:pic>
      <xdr:nvPicPr>
        <xdr:cNvPr id="5" name="Picture 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11120" y="2085975"/>
          <a:ext cx="1758315" cy="1452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188596</xdr:colOff>
      <xdr:row>5</xdr:row>
      <xdr:rowOff>38101</xdr:rowOff>
    </xdr:from>
    <xdr:to>
      <xdr:col>2</xdr:col>
      <xdr:colOff>758588</xdr:colOff>
      <xdr:row>10</xdr:row>
      <xdr:rowOff>221257</xdr:rowOff>
    </xdr:to>
    <xdr:pic>
      <xdr:nvPicPr>
        <xdr:cNvPr id="8" name="Picture 3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1835" y="2078355"/>
          <a:ext cx="1605915" cy="14592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264796</xdr:colOff>
      <xdr:row>5</xdr:row>
      <xdr:rowOff>48903</xdr:rowOff>
    </xdr:from>
    <xdr:to>
      <xdr:col>7</xdr:col>
      <xdr:colOff>301387</xdr:colOff>
      <xdr:row>10</xdr:row>
      <xdr:rowOff>236220</xdr:rowOff>
    </xdr:to>
    <xdr:pic>
      <xdr:nvPicPr>
        <xdr:cNvPr id="9" name="Picture 5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01515" y="2089150"/>
          <a:ext cx="1677035" cy="1463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167640</xdr:colOff>
      <xdr:row>1</xdr:row>
      <xdr:rowOff>167640</xdr:rowOff>
    </xdr:from>
    <xdr:to>
      <xdr:col>15</xdr:col>
      <xdr:colOff>469616</xdr:colOff>
      <xdr:row>5</xdr:row>
      <xdr:rowOff>22860</xdr:rowOff>
    </xdr:to>
    <xdr:pic>
      <xdr:nvPicPr>
        <xdr:cNvPr id="10" name="Picture 3"/>
        <xdr:cNvPicPr>
          <a:picLocks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23400" y="422910"/>
          <a:ext cx="6509385" cy="16402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16</xdr:col>
      <xdr:colOff>198120</xdr:colOff>
      <xdr:row>4</xdr:row>
      <xdr:rowOff>368935</xdr:rowOff>
    </xdr:from>
    <xdr:to>
      <xdr:col>21</xdr:col>
      <xdr:colOff>233045</xdr:colOff>
      <xdr:row>27</xdr:row>
      <xdr:rowOff>127000</xdr:rowOff>
    </xdr:to>
    <xdr:pic>
      <xdr:nvPicPr>
        <xdr:cNvPr id="2" name="图片 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27120" y="1899285"/>
          <a:ext cx="3362325" cy="7656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145415</xdr:colOff>
      <xdr:row>3</xdr:row>
      <xdr:rowOff>31750</xdr:rowOff>
    </xdr:from>
    <xdr:to>
      <xdr:col>26</xdr:col>
      <xdr:colOff>664210</xdr:colOff>
      <xdr:row>22</xdr:row>
      <xdr:rowOff>38735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36415" y="604520"/>
          <a:ext cx="6452235" cy="3012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CW\Users\cpkhcl\Documents\WXWork\1688850235337780\Cache\File\2022-04\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CW\Users\cpkhcl\Documents\WXWork\1688850235337780\Cache\File\2022-04\RecoveredExternalLink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zhangweihao\Desktop\C:\Users\cpkhcl\Documents\WXWork\1688850235337780\Cache\File\2022-04\RecoveredExternalLink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CW\Users\huangchanglin\Library\Containers\com.tencent.WeWorkMac\Data\Documents\Profiles\190B2FB9FB05353D85BB8FE89DB7C2E8\Caches\Files\2025-10\cafa1ab4e23e89f61f030442703775a8\Fzhgzz9898\Frank-D\Report2003\bsc_rvw_KFC-Bac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CW\Users\cpkhcl\Documents\WXWork\1688850235337780\Cache\File\2022-04\RecoveredExternalLink3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CW\Users\cpkhcl\Documents\WXWork\1688850235337780\Cache\File\2022-04\RecoveredExternalLink4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flowthr"/>
      <sheetName val="PH"/>
      <sheetName val="North"/>
      <sheetName val="Southwest"/>
      <sheetName val="JV"/>
      <sheetName val="walk"/>
      <sheetName val="FY"/>
      <sheetName val="100%"/>
      <sheetName val="BJN"/>
      <sheetName val="SHA"/>
      <sheetName val="HZH"/>
      <sheetName val="SZH"/>
      <sheetName val="WXI"/>
      <sheetName val="NJG"/>
      <sheetName val="CDU"/>
      <sheetName val="WHN"/>
      <sheetName val="FZH"/>
      <sheetName val="GZH"/>
      <sheetName val="SZN"/>
      <sheetName val="TJN"/>
      <sheetName val="KSHY"/>
      <sheetName val="MHRB"/>
      <sheetName val="QGD"/>
      <sheetName val="PSH"/>
      <sheetName val="PBJ"/>
      <sheetName val="PHSW"/>
      <sheetName val="PHNE"/>
      <sheetName val="T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storelist"/>
      <sheetName val="guideline"/>
      <sheetName val="wpsa"/>
      <sheetName val="Var-monthly"/>
      <sheetName val="G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storelist"/>
      <sheetName val="guideline"/>
      <sheetName val="wpsa"/>
      <sheetName val="Var-monthly"/>
      <sheetName val="G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ocess"/>
      <sheetName val="menu"/>
      <sheetName val="TA"/>
      <sheetName val="Target"/>
      <sheetName val="Input"/>
      <sheetName val="CustomerPL"/>
      <sheetName val="PeoplePL"/>
      <sheetName val="p&amp;lmth"/>
      <sheetName val="p&amp;lytd"/>
      <sheetName val="OP_Rec"/>
      <sheetName val="margin_qtly"/>
      <sheetName val="Outlook"/>
      <sheetName val="YUM HUNTER"/>
      <sheetName val="DevPL"/>
      <sheetName val="WPSA"/>
      <sheetName val="Sales vs Aop"/>
      <sheetName val="02sales"/>
      <sheetName val="4cos"/>
      <sheetName val="COS-Trend"/>
      <sheetName val="col"/>
      <sheetName val="semis"/>
      <sheetName val="Rental-Data"/>
      <sheetName val="Rent_RPT"/>
      <sheetName val="cph,spmh"/>
      <sheetName val="cph1"/>
      <sheetName val="MARGIN"/>
      <sheetName val="G&amp;A vs aop"/>
      <sheetName val="G&amp;A Analysis"/>
      <sheetName val="G&amp;A Ana_PER"/>
      <sheetName val="G&amp;A Ana_YTD"/>
      <sheetName val="Brkfast"/>
      <sheetName val="actionplan"/>
      <sheetName val="Bench Dev. Re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OP"/>
      <sheetName val="Sales"/>
      <sheetName val="Margin"/>
      <sheetName val="vsAOP"/>
      <sheetName val="vsPY"/>
      <sheetName val="Sheet1"/>
      <sheetName val="Expenditures Over Ti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Chart"/>
      <sheetName val="OP"/>
      <sheetName val="store"/>
      <sheetName val="walk"/>
      <sheetName val="Sales"/>
      <sheetName val="Margin"/>
      <sheetName val="vsAOP"/>
      <sheetName val="vsPY"/>
      <sheetName val="小学部收入预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0000FF"/>
    <pageSetUpPr fitToPage="1"/>
  </sheetPr>
  <dimension ref="A1:O26"/>
  <sheetViews>
    <sheetView topLeftCell="A9" workbookViewId="0">
      <pane xSplit="3" ySplit="5" topLeftCell="D14" activePane="bottomRight" state="frozen"/>
      <selection/>
      <selection pane="topRight"/>
      <selection pane="bottomLeft"/>
      <selection pane="bottomRight" activeCell="B15" sqref="B15:C15"/>
    </sheetView>
  </sheetViews>
  <sheetFormatPr defaultColWidth="9" defaultRowHeight="17.25"/>
  <cols>
    <col min="1" max="1" width="6.86666666666667" style="96" customWidth="1"/>
    <col min="2" max="2" width="13.6" style="96" customWidth="1"/>
    <col min="3" max="3" width="12.6" style="96" customWidth="1"/>
    <col min="4" max="4" width="22.5333333333333" style="96" customWidth="1"/>
    <col min="5" max="6" width="7" style="96" customWidth="1"/>
    <col min="7" max="7" width="7.53333333333333" style="96" customWidth="1"/>
    <col min="8" max="8" width="9.4" style="96" customWidth="1"/>
    <col min="9" max="9" width="13.5333333333333" style="96" customWidth="1"/>
    <col min="10" max="10" width="21.4" style="96" customWidth="1"/>
    <col min="11" max="11" width="35.5333333333333" style="96" customWidth="1"/>
    <col min="12" max="12" width="8.73333333333333" style="96"/>
    <col min="13" max="13" width="13.7333333333333" style="96"/>
    <col min="14" max="14" width="8.73333333333333" style="96"/>
    <col min="15" max="15" width="14.7333333333333" style="96" customWidth="1"/>
    <col min="16" max="148" width="8.73333333333333" style="96"/>
    <col min="149" max="149" width="4.86666666666667" style="96" customWidth="1"/>
    <col min="150" max="150" width="11.1333333333333" style="96" customWidth="1"/>
    <col min="151" max="151" width="16.5333333333333" style="96" customWidth="1"/>
    <col min="152" max="152" width="9.86666666666667" style="96" customWidth="1"/>
    <col min="153" max="153" width="8.73333333333333" style="96"/>
    <col min="154" max="154" width="7" style="96" customWidth="1"/>
    <col min="155" max="155" width="7.53333333333333" style="96" customWidth="1"/>
    <col min="156" max="156" width="14.8666666666667" style="96" customWidth="1"/>
    <col min="157" max="404" width="8.73333333333333" style="96"/>
    <col min="405" max="405" width="4.86666666666667" style="96" customWidth="1"/>
    <col min="406" max="406" width="11.1333333333333" style="96" customWidth="1"/>
    <col min="407" max="407" width="16.5333333333333" style="96" customWidth="1"/>
    <col min="408" max="408" width="9.86666666666667" style="96" customWidth="1"/>
    <col min="409" max="409" width="8.73333333333333" style="96"/>
    <col min="410" max="410" width="7" style="96" customWidth="1"/>
    <col min="411" max="411" width="7.53333333333333" style="96" customWidth="1"/>
    <col min="412" max="412" width="14.8666666666667" style="96" customWidth="1"/>
    <col min="413" max="660" width="8.73333333333333" style="96"/>
    <col min="661" max="661" width="4.86666666666667" style="96" customWidth="1"/>
    <col min="662" max="662" width="11.1333333333333" style="96" customWidth="1"/>
    <col min="663" max="663" width="16.5333333333333" style="96" customWidth="1"/>
    <col min="664" max="664" width="9.86666666666667" style="96" customWidth="1"/>
    <col min="665" max="665" width="8.73333333333333" style="96"/>
    <col min="666" max="666" width="7" style="96" customWidth="1"/>
    <col min="667" max="667" width="7.53333333333333" style="96" customWidth="1"/>
    <col min="668" max="668" width="14.8666666666667" style="96" customWidth="1"/>
    <col min="669" max="916" width="8.73333333333333" style="96"/>
    <col min="917" max="917" width="4.86666666666667" style="96" customWidth="1"/>
    <col min="918" max="918" width="11.1333333333333" style="96" customWidth="1"/>
    <col min="919" max="919" width="16.5333333333333" style="96" customWidth="1"/>
    <col min="920" max="920" width="9.86666666666667" style="96" customWidth="1"/>
    <col min="921" max="921" width="8.73333333333333" style="96"/>
    <col min="922" max="922" width="7" style="96" customWidth="1"/>
    <col min="923" max="923" width="7.53333333333333" style="96" customWidth="1"/>
    <col min="924" max="924" width="14.8666666666667" style="96" customWidth="1"/>
    <col min="925" max="1172" width="8.73333333333333" style="96"/>
    <col min="1173" max="1173" width="4.86666666666667" style="96" customWidth="1"/>
    <col min="1174" max="1174" width="11.1333333333333" style="96" customWidth="1"/>
    <col min="1175" max="1175" width="16.5333333333333" style="96" customWidth="1"/>
    <col min="1176" max="1176" width="9.86666666666667" style="96" customWidth="1"/>
    <col min="1177" max="1177" width="8.73333333333333" style="96"/>
    <col min="1178" max="1178" width="7" style="96" customWidth="1"/>
    <col min="1179" max="1179" width="7.53333333333333" style="96" customWidth="1"/>
    <col min="1180" max="1180" width="14.8666666666667" style="96" customWidth="1"/>
    <col min="1181" max="1428" width="8.73333333333333" style="96"/>
    <col min="1429" max="1429" width="4.86666666666667" style="96" customWidth="1"/>
    <col min="1430" max="1430" width="11.1333333333333" style="96" customWidth="1"/>
    <col min="1431" max="1431" width="16.5333333333333" style="96" customWidth="1"/>
    <col min="1432" max="1432" width="9.86666666666667" style="96" customWidth="1"/>
    <col min="1433" max="1433" width="8.73333333333333" style="96"/>
    <col min="1434" max="1434" width="7" style="96" customWidth="1"/>
    <col min="1435" max="1435" width="7.53333333333333" style="96" customWidth="1"/>
    <col min="1436" max="1436" width="14.8666666666667" style="96" customWidth="1"/>
    <col min="1437" max="1684" width="8.73333333333333" style="96"/>
    <col min="1685" max="1685" width="4.86666666666667" style="96" customWidth="1"/>
    <col min="1686" max="1686" width="11.1333333333333" style="96" customWidth="1"/>
    <col min="1687" max="1687" width="16.5333333333333" style="96" customWidth="1"/>
    <col min="1688" max="1688" width="9.86666666666667" style="96" customWidth="1"/>
    <col min="1689" max="1689" width="8.73333333333333" style="96"/>
    <col min="1690" max="1690" width="7" style="96" customWidth="1"/>
    <col min="1691" max="1691" width="7.53333333333333" style="96" customWidth="1"/>
    <col min="1692" max="1692" width="14.8666666666667" style="96" customWidth="1"/>
    <col min="1693" max="1940" width="8.73333333333333" style="96"/>
    <col min="1941" max="1941" width="4.86666666666667" style="96" customWidth="1"/>
    <col min="1942" max="1942" width="11.1333333333333" style="96" customWidth="1"/>
    <col min="1943" max="1943" width="16.5333333333333" style="96" customWidth="1"/>
    <col min="1944" max="1944" width="9.86666666666667" style="96" customWidth="1"/>
    <col min="1945" max="1945" width="8.73333333333333" style="96"/>
    <col min="1946" max="1946" width="7" style="96" customWidth="1"/>
    <col min="1947" max="1947" width="7.53333333333333" style="96" customWidth="1"/>
    <col min="1948" max="1948" width="14.8666666666667" style="96" customWidth="1"/>
    <col min="1949" max="2196" width="8.73333333333333" style="96"/>
    <col min="2197" max="2197" width="4.86666666666667" style="96" customWidth="1"/>
    <col min="2198" max="2198" width="11.1333333333333" style="96" customWidth="1"/>
    <col min="2199" max="2199" width="16.5333333333333" style="96" customWidth="1"/>
    <col min="2200" max="2200" width="9.86666666666667" style="96" customWidth="1"/>
    <col min="2201" max="2201" width="8.73333333333333" style="96"/>
    <col min="2202" max="2202" width="7" style="96" customWidth="1"/>
    <col min="2203" max="2203" width="7.53333333333333" style="96" customWidth="1"/>
    <col min="2204" max="2204" width="14.8666666666667" style="96" customWidth="1"/>
    <col min="2205" max="2452" width="8.73333333333333" style="96"/>
    <col min="2453" max="2453" width="4.86666666666667" style="96" customWidth="1"/>
    <col min="2454" max="2454" width="11.1333333333333" style="96" customWidth="1"/>
    <col min="2455" max="2455" width="16.5333333333333" style="96" customWidth="1"/>
    <col min="2456" max="2456" width="9.86666666666667" style="96" customWidth="1"/>
    <col min="2457" max="2457" width="8.73333333333333" style="96"/>
    <col min="2458" max="2458" width="7" style="96" customWidth="1"/>
    <col min="2459" max="2459" width="7.53333333333333" style="96" customWidth="1"/>
    <col min="2460" max="2460" width="14.8666666666667" style="96" customWidth="1"/>
    <col min="2461" max="2708" width="8.73333333333333" style="96"/>
    <col min="2709" max="2709" width="4.86666666666667" style="96" customWidth="1"/>
    <col min="2710" max="2710" width="11.1333333333333" style="96" customWidth="1"/>
    <col min="2711" max="2711" width="16.5333333333333" style="96" customWidth="1"/>
    <col min="2712" max="2712" width="9.86666666666667" style="96" customWidth="1"/>
    <col min="2713" max="2713" width="8.73333333333333" style="96"/>
    <col min="2714" max="2714" width="7" style="96" customWidth="1"/>
    <col min="2715" max="2715" width="7.53333333333333" style="96" customWidth="1"/>
    <col min="2716" max="2716" width="14.8666666666667" style="96" customWidth="1"/>
    <col min="2717" max="2964" width="8.73333333333333" style="96"/>
    <col min="2965" max="2965" width="4.86666666666667" style="96" customWidth="1"/>
    <col min="2966" max="2966" width="11.1333333333333" style="96" customWidth="1"/>
    <col min="2967" max="2967" width="16.5333333333333" style="96" customWidth="1"/>
    <col min="2968" max="2968" width="9.86666666666667" style="96" customWidth="1"/>
    <col min="2969" max="2969" width="8.73333333333333" style="96"/>
    <col min="2970" max="2970" width="7" style="96" customWidth="1"/>
    <col min="2971" max="2971" width="7.53333333333333" style="96" customWidth="1"/>
    <col min="2972" max="2972" width="14.8666666666667" style="96" customWidth="1"/>
    <col min="2973" max="3220" width="8.73333333333333" style="96"/>
    <col min="3221" max="3221" width="4.86666666666667" style="96" customWidth="1"/>
    <col min="3222" max="3222" width="11.1333333333333" style="96" customWidth="1"/>
    <col min="3223" max="3223" width="16.5333333333333" style="96" customWidth="1"/>
    <col min="3224" max="3224" width="9.86666666666667" style="96" customWidth="1"/>
    <col min="3225" max="3225" width="8.73333333333333" style="96"/>
    <col min="3226" max="3226" width="7" style="96" customWidth="1"/>
    <col min="3227" max="3227" width="7.53333333333333" style="96" customWidth="1"/>
    <col min="3228" max="3228" width="14.8666666666667" style="96" customWidth="1"/>
    <col min="3229" max="3476" width="8.73333333333333" style="96"/>
    <col min="3477" max="3477" width="4.86666666666667" style="96" customWidth="1"/>
    <col min="3478" max="3478" width="11.1333333333333" style="96" customWidth="1"/>
    <col min="3479" max="3479" width="16.5333333333333" style="96" customWidth="1"/>
    <col min="3480" max="3480" width="9.86666666666667" style="96" customWidth="1"/>
    <col min="3481" max="3481" width="8.73333333333333" style="96"/>
    <col min="3482" max="3482" width="7" style="96" customWidth="1"/>
    <col min="3483" max="3483" width="7.53333333333333" style="96" customWidth="1"/>
    <col min="3484" max="3484" width="14.8666666666667" style="96" customWidth="1"/>
    <col min="3485" max="3732" width="8.73333333333333" style="96"/>
    <col min="3733" max="3733" width="4.86666666666667" style="96" customWidth="1"/>
    <col min="3734" max="3734" width="11.1333333333333" style="96" customWidth="1"/>
    <col min="3735" max="3735" width="16.5333333333333" style="96" customWidth="1"/>
    <col min="3736" max="3736" width="9.86666666666667" style="96" customWidth="1"/>
    <col min="3737" max="3737" width="8.73333333333333" style="96"/>
    <col min="3738" max="3738" width="7" style="96" customWidth="1"/>
    <col min="3739" max="3739" width="7.53333333333333" style="96" customWidth="1"/>
    <col min="3740" max="3740" width="14.8666666666667" style="96" customWidth="1"/>
    <col min="3741" max="3988" width="8.73333333333333" style="96"/>
    <col min="3989" max="3989" width="4.86666666666667" style="96" customWidth="1"/>
    <col min="3990" max="3990" width="11.1333333333333" style="96" customWidth="1"/>
    <col min="3991" max="3991" width="16.5333333333333" style="96" customWidth="1"/>
    <col min="3992" max="3992" width="9.86666666666667" style="96" customWidth="1"/>
    <col min="3993" max="3993" width="8.73333333333333" style="96"/>
    <col min="3994" max="3994" width="7" style="96" customWidth="1"/>
    <col min="3995" max="3995" width="7.53333333333333" style="96" customWidth="1"/>
    <col min="3996" max="3996" width="14.8666666666667" style="96" customWidth="1"/>
    <col min="3997" max="4244" width="8.73333333333333" style="96"/>
    <col min="4245" max="4245" width="4.86666666666667" style="96" customWidth="1"/>
    <col min="4246" max="4246" width="11.1333333333333" style="96" customWidth="1"/>
    <col min="4247" max="4247" width="16.5333333333333" style="96" customWidth="1"/>
    <col min="4248" max="4248" width="9.86666666666667" style="96" customWidth="1"/>
    <col min="4249" max="4249" width="8.73333333333333" style="96"/>
    <col min="4250" max="4250" width="7" style="96" customWidth="1"/>
    <col min="4251" max="4251" width="7.53333333333333" style="96" customWidth="1"/>
    <col min="4252" max="4252" width="14.8666666666667" style="96" customWidth="1"/>
    <col min="4253" max="4500" width="8.73333333333333" style="96"/>
    <col min="4501" max="4501" width="4.86666666666667" style="96" customWidth="1"/>
    <col min="4502" max="4502" width="11.1333333333333" style="96" customWidth="1"/>
    <col min="4503" max="4503" width="16.5333333333333" style="96" customWidth="1"/>
    <col min="4504" max="4504" width="9.86666666666667" style="96" customWidth="1"/>
    <col min="4505" max="4505" width="8.73333333333333" style="96"/>
    <col min="4506" max="4506" width="7" style="96" customWidth="1"/>
    <col min="4507" max="4507" width="7.53333333333333" style="96" customWidth="1"/>
    <col min="4508" max="4508" width="14.8666666666667" style="96" customWidth="1"/>
    <col min="4509" max="4756" width="8.73333333333333" style="96"/>
    <col min="4757" max="4757" width="4.86666666666667" style="96" customWidth="1"/>
    <col min="4758" max="4758" width="11.1333333333333" style="96" customWidth="1"/>
    <col min="4759" max="4759" width="16.5333333333333" style="96" customWidth="1"/>
    <col min="4760" max="4760" width="9.86666666666667" style="96" customWidth="1"/>
    <col min="4761" max="4761" width="8.73333333333333" style="96"/>
    <col min="4762" max="4762" width="7" style="96" customWidth="1"/>
    <col min="4763" max="4763" width="7.53333333333333" style="96" customWidth="1"/>
    <col min="4764" max="4764" width="14.8666666666667" style="96" customWidth="1"/>
    <col min="4765" max="5012" width="8.73333333333333" style="96"/>
    <col min="5013" max="5013" width="4.86666666666667" style="96" customWidth="1"/>
    <col min="5014" max="5014" width="11.1333333333333" style="96" customWidth="1"/>
    <col min="5015" max="5015" width="16.5333333333333" style="96" customWidth="1"/>
    <col min="5016" max="5016" width="9.86666666666667" style="96" customWidth="1"/>
    <col min="5017" max="5017" width="8.73333333333333" style="96"/>
    <col min="5018" max="5018" width="7" style="96" customWidth="1"/>
    <col min="5019" max="5019" width="7.53333333333333" style="96" customWidth="1"/>
    <col min="5020" max="5020" width="14.8666666666667" style="96" customWidth="1"/>
    <col min="5021" max="5268" width="8.73333333333333" style="96"/>
    <col min="5269" max="5269" width="4.86666666666667" style="96" customWidth="1"/>
    <col min="5270" max="5270" width="11.1333333333333" style="96" customWidth="1"/>
    <col min="5271" max="5271" width="16.5333333333333" style="96" customWidth="1"/>
    <col min="5272" max="5272" width="9.86666666666667" style="96" customWidth="1"/>
    <col min="5273" max="5273" width="8.73333333333333" style="96"/>
    <col min="5274" max="5274" width="7" style="96" customWidth="1"/>
    <col min="5275" max="5275" width="7.53333333333333" style="96" customWidth="1"/>
    <col min="5276" max="5276" width="14.8666666666667" style="96" customWidth="1"/>
    <col min="5277" max="5524" width="8.73333333333333" style="96"/>
    <col min="5525" max="5525" width="4.86666666666667" style="96" customWidth="1"/>
    <col min="5526" max="5526" width="11.1333333333333" style="96" customWidth="1"/>
    <col min="5527" max="5527" width="16.5333333333333" style="96" customWidth="1"/>
    <col min="5528" max="5528" width="9.86666666666667" style="96" customWidth="1"/>
    <col min="5529" max="5529" width="8.73333333333333" style="96"/>
    <col min="5530" max="5530" width="7" style="96" customWidth="1"/>
    <col min="5531" max="5531" width="7.53333333333333" style="96" customWidth="1"/>
    <col min="5532" max="5532" width="14.8666666666667" style="96" customWidth="1"/>
    <col min="5533" max="5780" width="8.73333333333333" style="96"/>
    <col min="5781" max="5781" width="4.86666666666667" style="96" customWidth="1"/>
    <col min="5782" max="5782" width="11.1333333333333" style="96" customWidth="1"/>
    <col min="5783" max="5783" width="16.5333333333333" style="96" customWidth="1"/>
    <col min="5784" max="5784" width="9.86666666666667" style="96" customWidth="1"/>
    <col min="5785" max="5785" width="8.73333333333333" style="96"/>
    <col min="5786" max="5786" width="7" style="96" customWidth="1"/>
    <col min="5787" max="5787" width="7.53333333333333" style="96" customWidth="1"/>
    <col min="5788" max="5788" width="14.8666666666667" style="96" customWidth="1"/>
    <col min="5789" max="6036" width="8.73333333333333" style="96"/>
    <col min="6037" max="6037" width="4.86666666666667" style="96" customWidth="1"/>
    <col min="6038" max="6038" width="11.1333333333333" style="96" customWidth="1"/>
    <col min="6039" max="6039" width="16.5333333333333" style="96" customWidth="1"/>
    <col min="6040" max="6040" width="9.86666666666667" style="96" customWidth="1"/>
    <col min="6041" max="6041" width="8.73333333333333" style="96"/>
    <col min="6042" max="6042" width="7" style="96" customWidth="1"/>
    <col min="6043" max="6043" width="7.53333333333333" style="96" customWidth="1"/>
    <col min="6044" max="6044" width="14.8666666666667" style="96" customWidth="1"/>
    <col min="6045" max="6292" width="8.73333333333333" style="96"/>
    <col min="6293" max="6293" width="4.86666666666667" style="96" customWidth="1"/>
    <col min="6294" max="6294" width="11.1333333333333" style="96" customWidth="1"/>
    <col min="6295" max="6295" width="16.5333333333333" style="96" customWidth="1"/>
    <col min="6296" max="6296" width="9.86666666666667" style="96" customWidth="1"/>
    <col min="6297" max="6297" width="8.73333333333333" style="96"/>
    <col min="6298" max="6298" width="7" style="96" customWidth="1"/>
    <col min="6299" max="6299" width="7.53333333333333" style="96" customWidth="1"/>
    <col min="6300" max="6300" width="14.8666666666667" style="96" customWidth="1"/>
    <col min="6301" max="6548" width="8.73333333333333" style="96"/>
    <col min="6549" max="6549" width="4.86666666666667" style="96" customWidth="1"/>
    <col min="6550" max="6550" width="11.1333333333333" style="96" customWidth="1"/>
    <col min="6551" max="6551" width="16.5333333333333" style="96" customWidth="1"/>
    <col min="6552" max="6552" width="9.86666666666667" style="96" customWidth="1"/>
    <col min="6553" max="6553" width="8.73333333333333" style="96"/>
    <col min="6554" max="6554" width="7" style="96" customWidth="1"/>
    <col min="6555" max="6555" width="7.53333333333333" style="96" customWidth="1"/>
    <col min="6556" max="6556" width="14.8666666666667" style="96" customWidth="1"/>
    <col min="6557" max="6804" width="8.73333333333333" style="96"/>
    <col min="6805" max="6805" width="4.86666666666667" style="96" customWidth="1"/>
    <col min="6806" max="6806" width="11.1333333333333" style="96" customWidth="1"/>
    <col min="6807" max="6807" width="16.5333333333333" style="96" customWidth="1"/>
    <col min="6808" max="6808" width="9.86666666666667" style="96" customWidth="1"/>
    <col min="6809" max="6809" width="8.73333333333333" style="96"/>
    <col min="6810" max="6810" width="7" style="96" customWidth="1"/>
    <col min="6811" max="6811" width="7.53333333333333" style="96" customWidth="1"/>
    <col min="6812" max="6812" width="14.8666666666667" style="96" customWidth="1"/>
    <col min="6813" max="7060" width="8.73333333333333" style="96"/>
    <col min="7061" max="7061" width="4.86666666666667" style="96" customWidth="1"/>
    <col min="7062" max="7062" width="11.1333333333333" style="96" customWidth="1"/>
    <col min="7063" max="7063" width="16.5333333333333" style="96" customWidth="1"/>
    <col min="7064" max="7064" width="9.86666666666667" style="96" customWidth="1"/>
    <col min="7065" max="7065" width="8.73333333333333" style="96"/>
    <col min="7066" max="7066" width="7" style="96" customWidth="1"/>
    <col min="7067" max="7067" width="7.53333333333333" style="96" customWidth="1"/>
    <col min="7068" max="7068" width="14.8666666666667" style="96" customWidth="1"/>
    <col min="7069" max="7316" width="8.73333333333333" style="96"/>
    <col min="7317" max="7317" width="4.86666666666667" style="96" customWidth="1"/>
    <col min="7318" max="7318" width="11.1333333333333" style="96" customWidth="1"/>
    <col min="7319" max="7319" width="16.5333333333333" style="96" customWidth="1"/>
    <col min="7320" max="7320" width="9.86666666666667" style="96" customWidth="1"/>
    <col min="7321" max="7321" width="8.73333333333333" style="96"/>
    <col min="7322" max="7322" width="7" style="96" customWidth="1"/>
    <col min="7323" max="7323" width="7.53333333333333" style="96" customWidth="1"/>
    <col min="7324" max="7324" width="14.8666666666667" style="96" customWidth="1"/>
    <col min="7325" max="7572" width="8.73333333333333" style="96"/>
    <col min="7573" max="7573" width="4.86666666666667" style="96" customWidth="1"/>
    <col min="7574" max="7574" width="11.1333333333333" style="96" customWidth="1"/>
    <col min="7575" max="7575" width="16.5333333333333" style="96" customWidth="1"/>
    <col min="7576" max="7576" width="9.86666666666667" style="96" customWidth="1"/>
    <col min="7577" max="7577" width="8.73333333333333" style="96"/>
    <col min="7578" max="7578" width="7" style="96" customWidth="1"/>
    <col min="7579" max="7579" width="7.53333333333333" style="96" customWidth="1"/>
    <col min="7580" max="7580" width="14.8666666666667" style="96" customWidth="1"/>
    <col min="7581" max="7828" width="8.73333333333333" style="96"/>
    <col min="7829" max="7829" width="4.86666666666667" style="96" customWidth="1"/>
    <col min="7830" max="7830" width="11.1333333333333" style="96" customWidth="1"/>
    <col min="7831" max="7831" width="16.5333333333333" style="96" customWidth="1"/>
    <col min="7832" max="7832" width="9.86666666666667" style="96" customWidth="1"/>
    <col min="7833" max="7833" width="8.73333333333333" style="96"/>
    <col min="7834" max="7834" width="7" style="96" customWidth="1"/>
    <col min="7835" max="7835" width="7.53333333333333" style="96" customWidth="1"/>
    <col min="7836" max="7836" width="14.8666666666667" style="96" customWidth="1"/>
    <col min="7837" max="8084" width="8.73333333333333" style="96"/>
    <col min="8085" max="8085" width="4.86666666666667" style="96" customWidth="1"/>
    <col min="8086" max="8086" width="11.1333333333333" style="96" customWidth="1"/>
    <col min="8087" max="8087" width="16.5333333333333" style="96" customWidth="1"/>
    <col min="8088" max="8088" width="9.86666666666667" style="96" customWidth="1"/>
    <col min="8089" max="8089" width="8.73333333333333" style="96"/>
    <col min="8090" max="8090" width="7" style="96" customWidth="1"/>
    <col min="8091" max="8091" width="7.53333333333333" style="96" customWidth="1"/>
    <col min="8092" max="8092" width="14.8666666666667" style="96" customWidth="1"/>
    <col min="8093" max="8340" width="8.73333333333333" style="96"/>
    <col min="8341" max="8341" width="4.86666666666667" style="96" customWidth="1"/>
    <col min="8342" max="8342" width="11.1333333333333" style="96" customWidth="1"/>
    <col min="8343" max="8343" width="16.5333333333333" style="96" customWidth="1"/>
    <col min="8344" max="8344" width="9.86666666666667" style="96" customWidth="1"/>
    <col min="8345" max="8345" width="8.73333333333333" style="96"/>
    <col min="8346" max="8346" width="7" style="96" customWidth="1"/>
    <col min="8347" max="8347" width="7.53333333333333" style="96" customWidth="1"/>
    <col min="8348" max="8348" width="14.8666666666667" style="96" customWidth="1"/>
    <col min="8349" max="8596" width="8.73333333333333" style="96"/>
    <col min="8597" max="8597" width="4.86666666666667" style="96" customWidth="1"/>
    <col min="8598" max="8598" width="11.1333333333333" style="96" customWidth="1"/>
    <col min="8599" max="8599" width="16.5333333333333" style="96" customWidth="1"/>
    <col min="8600" max="8600" width="9.86666666666667" style="96" customWidth="1"/>
    <col min="8601" max="8601" width="8.73333333333333" style="96"/>
    <col min="8602" max="8602" width="7" style="96" customWidth="1"/>
    <col min="8603" max="8603" width="7.53333333333333" style="96" customWidth="1"/>
    <col min="8604" max="8604" width="14.8666666666667" style="96" customWidth="1"/>
    <col min="8605" max="8852" width="8.73333333333333" style="96"/>
    <col min="8853" max="8853" width="4.86666666666667" style="96" customWidth="1"/>
    <col min="8854" max="8854" width="11.1333333333333" style="96" customWidth="1"/>
    <col min="8855" max="8855" width="16.5333333333333" style="96" customWidth="1"/>
    <col min="8856" max="8856" width="9.86666666666667" style="96" customWidth="1"/>
    <col min="8857" max="8857" width="8.73333333333333" style="96"/>
    <col min="8858" max="8858" width="7" style="96" customWidth="1"/>
    <col min="8859" max="8859" width="7.53333333333333" style="96" customWidth="1"/>
    <col min="8860" max="8860" width="14.8666666666667" style="96" customWidth="1"/>
    <col min="8861" max="9108" width="8.73333333333333" style="96"/>
    <col min="9109" max="9109" width="4.86666666666667" style="96" customWidth="1"/>
    <col min="9110" max="9110" width="11.1333333333333" style="96" customWidth="1"/>
    <col min="9111" max="9111" width="16.5333333333333" style="96" customWidth="1"/>
    <col min="9112" max="9112" width="9.86666666666667" style="96" customWidth="1"/>
    <col min="9113" max="9113" width="8.73333333333333" style="96"/>
    <col min="9114" max="9114" width="7" style="96" customWidth="1"/>
    <col min="9115" max="9115" width="7.53333333333333" style="96" customWidth="1"/>
    <col min="9116" max="9116" width="14.8666666666667" style="96" customWidth="1"/>
    <col min="9117" max="9364" width="8.73333333333333" style="96"/>
    <col min="9365" max="9365" width="4.86666666666667" style="96" customWidth="1"/>
    <col min="9366" max="9366" width="11.1333333333333" style="96" customWidth="1"/>
    <col min="9367" max="9367" width="16.5333333333333" style="96" customWidth="1"/>
    <col min="9368" max="9368" width="9.86666666666667" style="96" customWidth="1"/>
    <col min="9369" max="9369" width="8.73333333333333" style="96"/>
    <col min="9370" max="9370" width="7" style="96" customWidth="1"/>
    <col min="9371" max="9371" width="7.53333333333333" style="96" customWidth="1"/>
    <col min="9372" max="9372" width="14.8666666666667" style="96" customWidth="1"/>
    <col min="9373" max="9620" width="8.73333333333333" style="96"/>
    <col min="9621" max="9621" width="4.86666666666667" style="96" customWidth="1"/>
    <col min="9622" max="9622" width="11.1333333333333" style="96" customWidth="1"/>
    <col min="9623" max="9623" width="16.5333333333333" style="96" customWidth="1"/>
    <col min="9624" max="9624" width="9.86666666666667" style="96" customWidth="1"/>
    <col min="9625" max="9625" width="8.73333333333333" style="96"/>
    <col min="9626" max="9626" width="7" style="96" customWidth="1"/>
    <col min="9627" max="9627" width="7.53333333333333" style="96" customWidth="1"/>
    <col min="9628" max="9628" width="14.8666666666667" style="96" customWidth="1"/>
    <col min="9629" max="9876" width="8.73333333333333" style="96"/>
    <col min="9877" max="9877" width="4.86666666666667" style="96" customWidth="1"/>
    <col min="9878" max="9878" width="11.1333333333333" style="96" customWidth="1"/>
    <col min="9879" max="9879" width="16.5333333333333" style="96" customWidth="1"/>
    <col min="9880" max="9880" width="9.86666666666667" style="96" customWidth="1"/>
    <col min="9881" max="9881" width="8.73333333333333" style="96"/>
    <col min="9882" max="9882" width="7" style="96" customWidth="1"/>
    <col min="9883" max="9883" width="7.53333333333333" style="96" customWidth="1"/>
    <col min="9884" max="9884" width="14.8666666666667" style="96" customWidth="1"/>
    <col min="9885" max="10132" width="8.73333333333333" style="96"/>
    <col min="10133" max="10133" width="4.86666666666667" style="96" customWidth="1"/>
    <col min="10134" max="10134" width="11.1333333333333" style="96" customWidth="1"/>
    <col min="10135" max="10135" width="16.5333333333333" style="96" customWidth="1"/>
    <col min="10136" max="10136" width="9.86666666666667" style="96" customWidth="1"/>
    <col min="10137" max="10137" width="8.73333333333333" style="96"/>
    <col min="10138" max="10138" width="7" style="96" customWidth="1"/>
    <col min="10139" max="10139" width="7.53333333333333" style="96" customWidth="1"/>
    <col min="10140" max="10140" width="14.8666666666667" style="96" customWidth="1"/>
    <col min="10141" max="10388" width="8.73333333333333" style="96"/>
    <col min="10389" max="10389" width="4.86666666666667" style="96" customWidth="1"/>
    <col min="10390" max="10390" width="11.1333333333333" style="96" customWidth="1"/>
    <col min="10391" max="10391" width="16.5333333333333" style="96" customWidth="1"/>
    <col min="10392" max="10392" width="9.86666666666667" style="96" customWidth="1"/>
    <col min="10393" max="10393" width="8.73333333333333" style="96"/>
    <col min="10394" max="10394" width="7" style="96" customWidth="1"/>
    <col min="10395" max="10395" width="7.53333333333333" style="96" customWidth="1"/>
    <col min="10396" max="10396" width="14.8666666666667" style="96" customWidth="1"/>
    <col min="10397" max="10644" width="8.73333333333333" style="96"/>
    <col min="10645" max="10645" width="4.86666666666667" style="96" customWidth="1"/>
    <col min="10646" max="10646" width="11.1333333333333" style="96" customWidth="1"/>
    <col min="10647" max="10647" width="16.5333333333333" style="96" customWidth="1"/>
    <col min="10648" max="10648" width="9.86666666666667" style="96" customWidth="1"/>
    <col min="10649" max="10649" width="8.73333333333333" style="96"/>
    <col min="10650" max="10650" width="7" style="96" customWidth="1"/>
    <col min="10651" max="10651" width="7.53333333333333" style="96" customWidth="1"/>
    <col min="10652" max="10652" width="14.8666666666667" style="96" customWidth="1"/>
    <col min="10653" max="10900" width="8.73333333333333" style="96"/>
    <col min="10901" max="10901" width="4.86666666666667" style="96" customWidth="1"/>
    <col min="10902" max="10902" width="11.1333333333333" style="96" customWidth="1"/>
    <col min="10903" max="10903" width="16.5333333333333" style="96" customWidth="1"/>
    <col min="10904" max="10904" width="9.86666666666667" style="96" customWidth="1"/>
    <col min="10905" max="10905" width="8.73333333333333" style="96"/>
    <col min="10906" max="10906" width="7" style="96" customWidth="1"/>
    <col min="10907" max="10907" width="7.53333333333333" style="96" customWidth="1"/>
    <col min="10908" max="10908" width="14.8666666666667" style="96" customWidth="1"/>
    <col min="10909" max="11156" width="8.73333333333333" style="96"/>
    <col min="11157" max="11157" width="4.86666666666667" style="96" customWidth="1"/>
    <col min="11158" max="11158" width="11.1333333333333" style="96" customWidth="1"/>
    <col min="11159" max="11159" width="16.5333333333333" style="96" customWidth="1"/>
    <col min="11160" max="11160" width="9.86666666666667" style="96" customWidth="1"/>
    <col min="11161" max="11161" width="8.73333333333333" style="96"/>
    <col min="11162" max="11162" width="7" style="96" customWidth="1"/>
    <col min="11163" max="11163" width="7.53333333333333" style="96" customWidth="1"/>
    <col min="11164" max="11164" width="14.8666666666667" style="96" customWidth="1"/>
    <col min="11165" max="11412" width="8.73333333333333" style="96"/>
    <col min="11413" max="11413" width="4.86666666666667" style="96" customWidth="1"/>
    <col min="11414" max="11414" width="11.1333333333333" style="96" customWidth="1"/>
    <col min="11415" max="11415" width="16.5333333333333" style="96" customWidth="1"/>
    <col min="11416" max="11416" width="9.86666666666667" style="96" customWidth="1"/>
    <col min="11417" max="11417" width="8.73333333333333" style="96"/>
    <col min="11418" max="11418" width="7" style="96" customWidth="1"/>
    <col min="11419" max="11419" width="7.53333333333333" style="96" customWidth="1"/>
    <col min="11420" max="11420" width="14.8666666666667" style="96" customWidth="1"/>
    <col min="11421" max="11668" width="8.73333333333333" style="96"/>
    <col min="11669" max="11669" width="4.86666666666667" style="96" customWidth="1"/>
    <col min="11670" max="11670" width="11.1333333333333" style="96" customWidth="1"/>
    <col min="11671" max="11671" width="16.5333333333333" style="96" customWidth="1"/>
    <col min="11672" max="11672" width="9.86666666666667" style="96" customWidth="1"/>
    <col min="11673" max="11673" width="8.73333333333333" style="96"/>
    <col min="11674" max="11674" width="7" style="96" customWidth="1"/>
    <col min="11675" max="11675" width="7.53333333333333" style="96" customWidth="1"/>
    <col min="11676" max="11676" width="14.8666666666667" style="96" customWidth="1"/>
    <col min="11677" max="11924" width="8.73333333333333" style="96"/>
    <col min="11925" max="11925" width="4.86666666666667" style="96" customWidth="1"/>
    <col min="11926" max="11926" width="11.1333333333333" style="96" customWidth="1"/>
    <col min="11927" max="11927" width="16.5333333333333" style="96" customWidth="1"/>
    <col min="11928" max="11928" width="9.86666666666667" style="96" customWidth="1"/>
    <col min="11929" max="11929" width="8.73333333333333" style="96"/>
    <col min="11930" max="11930" width="7" style="96" customWidth="1"/>
    <col min="11931" max="11931" width="7.53333333333333" style="96" customWidth="1"/>
    <col min="11932" max="11932" width="14.8666666666667" style="96" customWidth="1"/>
    <col min="11933" max="12180" width="8.73333333333333" style="96"/>
    <col min="12181" max="12181" width="4.86666666666667" style="96" customWidth="1"/>
    <col min="12182" max="12182" width="11.1333333333333" style="96" customWidth="1"/>
    <col min="12183" max="12183" width="16.5333333333333" style="96" customWidth="1"/>
    <col min="12184" max="12184" width="9.86666666666667" style="96" customWidth="1"/>
    <col min="12185" max="12185" width="8.73333333333333" style="96"/>
    <col min="12186" max="12186" width="7" style="96" customWidth="1"/>
    <col min="12187" max="12187" width="7.53333333333333" style="96" customWidth="1"/>
    <col min="12188" max="12188" width="14.8666666666667" style="96" customWidth="1"/>
    <col min="12189" max="12436" width="8.73333333333333" style="96"/>
    <col min="12437" max="12437" width="4.86666666666667" style="96" customWidth="1"/>
    <col min="12438" max="12438" width="11.1333333333333" style="96" customWidth="1"/>
    <col min="12439" max="12439" width="16.5333333333333" style="96" customWidth="1"/>
    <col min="12440" max="12440" width="9.86666666666667" style="96" customWidth="1"/>
    <col min="12441" max="12441" width="8.73333333333333" style="96"/>
    <col min="12442" max="12442" width="7" style="96" customWidth="1"/>
    <col min="12443" max="12443" width="7.53333333333333" style="96" customWidth="1"/>
    <col min="12444" max="12444" width="14.8666666666667" style="96" customWidth="1"/>
    <col min="12445" max="12692" width="8.73333333333333" style="96"/>
    <col min="12693" max="12693" width="4.86666666666667" style="96" customWidth="1"/>
    <col min="12694" max="12694" width="11.1333333333333" style="96" customWidth="1"/>
    <col min="12695" max="12695" width="16.5333333333333" style="96" customWidth="1"/>
    <col min="12696" max="12696" width="9.86666666666667" style="96" customWidth="1"/>
    <col min="12697" max="12697" width="8.73333333333333" style="96"/>
    <col min="12698" max="12698" width="7" style="96" customWidth="1"/>
    <col min="12699" max="12699" width="7.53333333333333" style="96" customWidth="1"/>
    <col min="12700" max="12700" width="14.8666666666667" style="96" customWidth="1"/>
    <col min="12701" max="12948" width="8.73333333333333" style="96"/>
    <col min="12949" max="12949" width="4.86666666666667" style="96" customWidth="1"/>
    <col min="12950" max="12950" width="11.1333333333333" style="96" customWidth="1"/>
    <col min="12951" max="12951" width="16.5333333333333" style="96" customWidth="1"/>
    <col min="12952" max="12952" width="9.86666666666667" style="96" customWidth="1"/>
    <col min="12953" max="12953" width="8.73333333333333" style="96"/>
    <col min="12954" max="12954" width="7" style="96" customWidth="1"/>
    <col min="12955" max="12955" width="7.53333333333333" style="96" customWidth="1"/>
    <col min="12956" max="12956" width="14.8666666666667" style="96" customWidth="1"/>
    <col min="12957" max="13204" width="8.73333333333333" style="96"/>
    <col min="13205" max="13205" width="4.86666666666667" style="96" customWidth="1"/>
    <col min="13206" max="13206" width="11.1333333333333" style="96" customWidth="1"/>
    <col min="13207" max="13207" width="16.5333333333333" style="96" customWidth="1"/>
    <col min="13208" max="13208" width="9.86666666666667" style="96" customWidth="1"/>
    <col min="13209" max="13209" width="8.73333333333333" style="96"/>
    <col min="13210" max="13210" width="7" style="96" customWidth="1"/>
    <col min="13211" max="13211" width="7.53333333333333" style="96" customWidth="1"/>
    <col min="13212" max="13212" width="14.8666666666667" style="96" customWidth="1"/>
    <col min="13213" max="13460" width="8.73333333333333" style="96"/>
    <col min="13461" max="13461" width="4.86666666666667" style="96" customWidth="1"/>
    <col min="13462" max="13462" width="11.1333333333333" style="96" customWidth="1"/>
    <col min="13463" max="13463" width="16.5333333333333" style="96" customWidth="1"/>
    <col min="13464" max="13464" width="9.86666666666667" style="96" customWidth="1"/>
    <col min="13465" max="13465" width="8.73333333333333" style="96"/>
    <col min="13466" max="13466" width="7" style="96" customWidth="1"/>
    <col min="13467" max="13467" width="7.53333333333333" style="96" customWidth="1"/>
    <col min="13468" max="13468" width="14.8666666666667" style="96" customWidth="1"/>
    <col min="13469" max="13716" width="8.73333333333333" style="96"/>
    <col min="13717" max="13717" width="4.86666666666667" style="96" customWidth="1"/>
    <col min="13718" max="13718" width="11.1333333333333" style="96" customWidth="1"/>
    <col min="13719" max="13719" width="16.5333333333333" style="96" customWidth="1"/>
    <col min="13720" max="13720" width="9.86666666666667" style="96" customWidth="1"/>
    <col min="13721" max="13721" width="8.73333333333333" style="96"/>
    <col min="13722" max="13722" width="7" style="96" customWidth="1"/>
    <col min="13723" max="13723" width="7.53333333333333" style="96" customWidth="1"/>
    <col min="13724" max="13724" width="14.8666666666667" style="96" customWidth="1"/>
    <col min="13725" max="13972" width="8.73333333333333" style="96"/>
    <col min="13973" max="13973" width="4.86666666666667" style="96" customWidth="1"/>
    <col min="13974" max="13974" width="11.1333333333333" style="96" customWidth="1"/>
    <col min="13975" max="13975" width="16.5333333333333" style="96" customWidth="1"/>
    <col min="13976" max="13976" width="9.86666666666667" style="96" customWidth="1"/>
    <col min="13977" max="13977" width="8.73333333333333" style="96"/>
    <col min="13978" max="13978" width="7" style="96" customWidth="1"/>
    <col min="13979" max="13979" width="7.53333333333333" style="96" customWidth="1"/>
    <col min="13980" max="13980" width="14.8666666666667" style="96" customWidth="1"/>
    <col min="13981" max="14228" width="8.73333333333333" style="96"/>
    <col min="14229" max="14229" width="4.86666666666667" style="96" customWidth="1"/>
    <col min="14230" max="14230" width="11.1333333333333" style="96" customWidth="1"/>
    <col min="14231" max="14231" width="16.5333333333333" style="96" customWidth="1"/>
    <col min="14232" max="14232" width="9.86666666666667" style="96" customWidth="1"/>
    <col min="14233" max="14233" width="8.73333333333333" style="96"/>
    <col min="14234" max="14234" width="7" style="96" customWidth="1"/>
    <col min="14235" max="14235" width="7.53333333333333" style="96" customWidth="1"/>
    <col min="14236" max="14236" width="14.8666666666667" style="96" customWidth="1"/>
    <col min="14237" max="14484" width="8.73333333333333" style="96"/>
    <col min="14485" max="14485" width="4.86666666666667" style="96" customWidth="1"/>
    <col min="14486" max="14486" width="11.1333333333333" style="96" customWidth="1"/>
    <col min="14487" max="14487" width="16.5333333333333" style="96" customWidth="1"/>
    <col min="14488" max="14488" width="9.86666666666667" style="96" customWidth="1"/>
    <col min="14489" max="14489" width="8.73333333333333" style="96"/>
    <col min="14490" max="14490" width="7" style="96" customWidth="1"/>
    <col min="14491" max="14491" width="7.53333333333333" style="96" customWidth="1"/>
    <col min="14492" max="14492" width="14.8666666666667" style="96" customWidth="1"/>
    <col min="14493" max="14740" width="8.73333333333333" style="96"/>
    <col min="14741" max="14741" width="4.86666666666667" style="96" customWidth="1"/>
    <col min="14742" max="14742" width="11.1333333333333" style="96" customWidth="1"/>
    <col min="14743" max="14743" width="16.5333333333333" style="96" customWidth="1"/>
    <col min="14744" max="14744" width="9.86666666666667" style="96" customWidth="1"/>
    <col min="14745" max="14745" width="8.73333333333333" style="96"/>
    <col min="14746" max="14746" width="7" style="96" customWidth="1"/>
    <col min="14747" max="14747" width="7.53333333333333" style="96" customWidth="1"/>
    <col min="14748" max="14748" width="14.8666666666667" style="96" customWidth="1"/>
    <col min="14749" max="14996" width="8.73333333333333" style="96"/>
    <col min="14997" max="14997" width="4.86666666666667" style="96" customWidth="1"/>
    <col min="14998" max="14998" width="11.1333333333333" style="96" customWidth="1"/>
    <col min="14999" max="14999" width="16.5333333333333" style="96" customWidth="1"/>
    <col min="15000" max="15000" width="9.86666666666667" style="96" customWidth="1"/>
    <col min="15001" max="15001" width="8.73333333333333" style="96"/>
    <col min="15002" max="15002" width="7" style="96" customWidth="1"/>
    <col min="15003" max="15003" width="7.53333333333333" style="96" customWidth="1"/>
    <col min="15004" max="15004" width="14.8666666666667" style="96" customWidth="1"/>
    <col min="15005" max="15252" width="8.73333333333333" style="96"/>
    <col min="15253" max="15253" width="4.86666666666667" style="96" customWidth="1"/>
    <col min="15254" max="15254" width="11.1333333333333" style="96" customWidth="1"/>
    <col min="15255" max="15255" width="16.5333333333333" style="96" customWidth="1"/>
    <col min="15256" max="15256" width="9.86666666666667" style="96" customWidth="1"/>
    <col min="15257" max="15257" width="8.73333333333333" style="96"/>
    <col min="15258" max="15258" width="7" style="96" customWidth="1"/>
    <col min="15259" max="15259" width="7.53333333333333" style="96" customWidth="1"/>
    <col min="15260" max="15260" width="14.8666666666667" style="96" customWidth="1"/>
    <col min="15261" max="15508" width="8.73333333333333" style="96"/>
    <col min="15509" max="15509" width="4.86666666666667" style="96" customWidth="1"/>
    <col min="15510" max="15510" width="11.1333333333333" style="96" customWidth="1"/>
    <col min="15511" max="15511" width="16.5333333333333" style="96" customWidth="1"/>
    <col min="15512" max="15512" width="9.86666666666667" style="96" customWidth="1"/>
    <col min="15513" max="15513" width="8.73333333333333" style="96"/>
    <col min="15514" max="15514" width="7" style="96" customWidth="1"/>
    <col min="15515" max="15515" width="7.53333333333333" style="96" customWidth="1"/>
    <col min="15516" max="15516" width="14.8666666666667" style="96" customWidth="1"/>
    <col min="15517" max="15764" width="8.73333333333333" style="96"/>
    <col min="15765" max="15765" width="4.86666666666667" style="96" customWidth="1"/>
    <col min="15766" max="15766" width="11.1333333333333" style="96" customWidth="1"/>
    <col min="15767" max="15767" width="16.5333333333333" style="96" customWidth="1"/>
    <col min="15768" max="15768" width="9.86666666666667" style="96" customWidth="1"/>
    <col min="15769" max="15769" width="8.73333333333333" style="96"/>
    <col min="15770" max="15770" width="7" style="96" customWidth="1"/>
    <col min="15771" max="15771" width="7.53333333333333" style="96" customWidth="1"/>
    <col min="15772" max="15772" width="14.8666666666667" style="96" customWidth="1"/>
    <col min="15773" max="16020" width="8.73333333333333" style="96"/>
    <col min="16021" max="16021" width="4.86666666666667" style="96" customWidth="1"/>
    <col min="16022" max="16022" width="11.1333333333333" style="96" customWidth="1"/>
    <col min="16023" max="16023" width="16.5333333333333" style="96" customWidth="1"/>
    <col min="16024" max="16024" width="9.86666666666667" style="96" customWidth="1"/>
    <col min="16025" max="16025" width="8.73333333333333" style="96"/>
    <col min="16026" max="16026" width="7" style="96" customWidth="1"/>
    <col min="16027" max="16027" width="7.53333333333333" style="96" customWidth="1"/>
    <col min="16028" max="16028" width="14.8666666666667" style="96" customWidth="1"/>
    <col min="16029" max="16260" width="8.73333333333333" style="96"/>
    <col min="16261" max="16323" width="9" style="96" customWidth="1"/>
    <col min="16324" max="16361" width="8.73333333333333" style="96"/>
    <col min="16362" max="16384" width="9" style="96" customWidth="1"/>
  </cols>
  <sheetData>
    <row r="1" ht="20.1" customHeight="1" spans="1: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ht="20.1" customHeight="1" spans="1:1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ht="40.15" customHeight="1" spans="1:15">
      <c r="A3" s="99" t="s">
        <v>2</v>
      </c>
      <c r="B3" s="100"/>
      <c r="C3" s="101" t="s">
        <v>3</v>
      </c>
      <c r="D3" s="102" t="s">
        <v>4</v>
      </c>
      <c r="E3" s="102" t="s">
        <v>5</v>
      </c>
      <c r="F3" s="102">
        <v>0.068</v>
      </c>
      <c r="G3" s="102" t="s">
        <v>6</v>
      </c>
      <c r="H3" s="102" t="s">
        <v>7</v>
      </c>
      <c r="I3" s="102" t="s">
        <v>8</v>
      </c>
      <c r="J3" s="102" t="s">
        <v>9</v>
      </c>
    </row>
    <row r="4" ht="40.15" customHeight="1" spans="1:15">
      <c r="A4" s="103"/>
      <c r="B4" s="104"/>
      <c r="C4" s="101"/>
      <c r="D4" s="102" t="s">
        <v>10</v>
      </c>
      <c r="E4" s="102" t="s">
        <v>5</v>
      </c>
      <c r="F4" s="102">
        <v>0.066</v>
      </c>
      <c r="G4" s="102" t="s">
        <v>6</v>
      </c>
      <c r="H4" s="102" t="s">
        <v>7</v>
      </c>
      <c r="I4" s="102" t="s">
        <v>11</v>
      </c>
      <c r="J4" s="102" t="s">
        <v>12</v>
      </c>
      <c r="K4" s="105"/>
    </row>
    <row r="5" ht="40.15" customHeight="1" spans="1:15">
      <c r="A5" s="106"/>
      <c r="B5" s="107"/>
      <c r="C5" s="101"/>
      <c r="D5" s="102" t="s">
        <v>13</v>
      </c>
      <c r="E5" s="102" t="s">
        <v>5</v>
      </c>
      <c r="F5" s="102">
        <v>0.148</v>
      </c>
      <c r="G5" s="102" t="s">
        <v>6</v>
      </c>
      <c r="H5" s="102" t="s">
        <v>7</v>
      </c>
      <c r="I5" s="102" t="s">
        <v>14</v>
      </c>
      <c r="J5" s="102" t="s">
        <v>15</v>
      </c>
      <c r="K5" s="105"/>
    </row>
    <row r="6" ht="20.1" customHeight="1" spans="1:15">
      <c r="A6" s="108" t="s">
        <v>16</v>
      </c>
      <c r="B6" s="109"/>
      <c r="C6" s="109"/>
      <c r="D6" s="109"/>
      <c r="E6" s="109"/>
      <c r="F6" s="109"/>
      <c r="G6" s="109"/>
      <c r="H6" s="109"/>
      <c r="I6" s="109"/>
      <c r="J6" s="110"/>
    </row>
    <row r="7" ht="20.1" customHeight="1" spans="1:15">
      <c r="A7" s="111"/>
      <c r="B7" s="112"/>
      <c r="C7" s="112"/>
      <c r="D7" s="112"/>
      <c r="E7" s="112"/>
      <c r="F7" s="112"/>
      <c r="G7" s="112"/>
      <c r="H7" s="112"/>
      <c r="I7" s="112"/>
      <c r="J7" s="113"/>
    </row>
    <row r="8" ht="20.1" customHeight="1" spans="1:15">
      <c r="A8" s="111"/>
      <c r="B8" s="112"/>
      <c r="C8" s="112"/>
      <c r="D8" s="112"/>
      <c r="E8" s="112"/>
      <c r="F8" s="112"/>
      <c r="G8" s="112"/>
      <c r="H8" s="112"/>
      <c r="I8" s="112"/>
      <c r="J8" s="113"/>
    </row>
    <row r="9" ht="20.1" customHeight="1" spans="1:15">
      <c r="A9" s="111"/>
      <c r="B9" s="112"/>
      <c r="C9" s="112"/>
      <c r="D9" s="112"/>
      <c r="E9" s="112"/>
      <c r="F9" s="112"/>
      <c r="G9" s="112"/>
      <c r="H9" s="112"/>
      <c r="I9" s="112"/>
      <c r="J9" s="113"/>
    </row>
    <row r="10" ht="20.1" customHeight="1" spans="1:15">
      <c r="A10" s="111"/>
      <c r="B10" s="112"/>
      <c r="C10" s="112"/>
      <c r="D10" s="112"/>
      <c r="E10" s="112"/>
      <c r="F10" s="112"/>
      <c r="G10" s="112"/>
      <c r="H10" s="112"/>
      <c r="I10" s="112"/>
      <c r="J10" s="113"/>
    </row>
    <row r="11" ht="20.1" customHeight="1" spans="1:15">
      <c r="A11" s="111"/>
      <c r="B11" s="112"/>
      <c r="C11" s="112"/>
      <c r="D11" s="112"/>
      <c r="E11" s="112"/>
      <c r="F11" s="112"/>
      <c r="G11" s="112"/>
      <c r="H11" s="112"/>
      <c r="I11" s="112"/>
      <c r="J11" s="113"/>
    </row>
    <row r="12" ht="25.15" customHeight="1" spans="1:15">
      <c r="A12" s="114" t="s">
        <v>17</v>
      </c>
      <c r="B12" s="115" t="s">
        <v>18</v>
      </c>
      <c r="C12" s="116" t="s">
        <v>19</v>
      </c>
      <c r="D12" s="116" t="s">
        <v>20</v>
      </c>
      <c r="E12" s="116" t="s">
        <v>21</v>
      </c>
      <c r="F12" s="116" t="s">
        <v>22</v>
      </c>
      <c r="G12" s="116" t="s">
        <v>23</v>
      </c>
      <c r="H12" s="98" t="s">
        <v>24</v>
      </c>
      <c r="I12" s="117" t="s">
        <v>25</v>
      </c>
      <c r="J12" s="117" t="s">
        <v>26</v>
      </c>
    </row>
    <row r="13" ht="25.15" customHeight="1" spans="1:15">
      <c r="A13" s="118"/>
      <c r="B13" s="119"/>
      <c r="C13" s="116"/>
      <c r="D13" s="116"/>
      <c r="E13" s="116"/>
      <c r="F13" s="116"/>
      <c r="G13" s="116"/>
      <c r="H13" s="98"/>
      <c r="I13" s="120"/>
      <c r="J13" s="120"/>
      <c r="O13" s="96" t="s">
        <v>27</v>
      </c>
    </row>
    <row r="14" ht="40.15" customHeight="1" spans="1:15">
      <c r="A14" s="121">
        <v>1</v>
      </c>
      <c r="B14" s="122" t="s">
        <v>28</v>
      </c>
      <c r="C14" s="123" t="s">
        <v>29</v>
      </c>
      <c r="D14" s="123"/>
      <c r="E14" s="124">
        <v>4</v>
      </c>
      <c r="F14" s="124">
        <v>1</v>
      </c>
      <c r="G14" s="124">
        <v>3</v>
      </c>
      <c r="H14" s="125"/>
      <c r="I14" s="126">
        <v>150</v>
      </c>
      <c r="J14" s="127">
        <f>I14*G14</f>
        <v>450</v>
      </c>
      <c r="L14" s="96">
        <f>J14+J15+J16</f>
        <v>652</v>
      </c>
      <c r="M14" s="128">
        <f>L14/J24</f>
        <v>0.230470130788264</v>
      </c>
      <c r="O14" s="129">
        <f>E14*I14</f>
        <v>600</v>
      </c>
    </row>
    <row r="15" ht="40.15" customHeight="1" spans="1:15">
      <c r="A15" s="130">
        <v>2</v>
      </c>
      <c r="B15" s="131" t="s">
        <v>30</v>
      </c>
      <c r="C15" s="132" t="s">
        <v>31</v>
      </c>
      <c r="D15" s="132"/>
      <c r="E15" s="133">
        <v>10</v>
      </c>
      <c r="F15" s="133">
        <v>1</v>
      </c>
      <c r="G15" s="133">
        <v>9</v>
      </c>
      <c r="H15" s="132"/>
      <c r="I15" s="134">
        <v>18</v>
      </c>
      <c r="J15" s="135">
        <f>I15*G15</f>
        <v>162</v>
      </c>
      <c r="K15" s="136" t="s">
        <v>32</v>
      </c>
      <c r="M15" s="128"/>
      <c r="O15" s="129">
        <f t="shared" ref="O15:O21" si="0">E15*I15</f>
        <v>180</v>
      </c>
    </row>
    <row r="16" ht="40.15" customHeight="1" spans="1:15">
      <c r="A16" s="121">
        <v>3</v>
      </c>
      <c r="B16" s="122" t="s">
        <v>33</v>
      </c>
      <c r="C16" s="123" t="s">
        <v>34</v>
      </c>
      <c r="D16" s="123"/>
      <c r="E16" s="124">
        <v>3</v>
      </c>
      <c r="F16" s="124">
        <v>1</v>
      </c>
      <c r="G16" s="124">
        <v>2</v>
      </c>
      <c r="H16" s="125"/>
      <c r="I16" s="126">
        <v>20</v>
      </c>
      <c r="J16" s="127">
        <f>I16*G16</f>
        <v>40</v>
      </c>
      <c r="K16" s="96" t="s">
        <v>35</v>
      </c>
      <c r="L16" s="96">
        <f>J17+J18+J19+J23</f>
        <v>1857</v>
      </c>
      <c r="M16" s="128">
        <f>L16/J24</f>
        <v>0.656415694591729</v>
      </c>
      <c r="O16" s="129">
        <f t="shared" si="0"/>
        <v>60</v>
      </c>
    </row>
    <row r="17" ht="40.15" customHeight="1" spans="1:15">
      <c r="A17" s="121">
        <v>4</v>
      </c>
      <c r="B17" s="123" t="s">
        <v>36</v>
      </c>
      <c r="C17" s="123" t="s">
        <v>37</v>
      </c>
      <c r="D17" s="123" t="s">
        <v>38</v>
      </c>
      <c r="E17" s="124">
        <v>21</v>
      </c>
      <c r="F17" s="124">
        <v>3</v>
      </c>
      <c r="G17" s="124">
        <f t="shared" ref="G17:G23" si="1">E17-F17</f>
        <v>18</v>
      </c>
      <c r="H17" s="125"/>
      <c r="I17" s="126">
        <f>55*0.8</f>
        <v>44</v>
      </c>
      <c r="J17" s="127">
        <f t="shared" ref="J17:J23" si="2">I17*G17</f>
        <v>792</v>
      </c>
      <c r="K17" s="96" t="s">
        <v>39</v>
      </c>
      <c r="L17" s="96" t="s">
        <v>40</v>
      </c>
      <c r="M17" s="128"/>
      <c r="O17" s="129">
        <f t="shared" si="0"/>
        <v>924</v>
      </c>
    </row>
    <row r="18" ht="40.15" customHeight="1" spans="1:15">
      <c r="A18" s="121">
        <v>5</v>
      </c>
      <c r="B18" s="123" t="s">
        <v>36</v>
      </c>
      <c r="C18" s="123" t="s">
        <v>41</v>
      </c>
      <c r="D18" s="123" t="s">
        <v>42</v>
      </c>
      <c r="E18" s="124">
        <v>30</v>
      </c>
      <c r="F18" s="124">
        <v>15</v>
      </c>
      <c r="G18" s="124">
        <f t="shared" si="1"/>
        <v>15</v>
      </c>
      <c r="H18" s="125"/>
      <c r="I18" s="126">
        <f>45*0.8</f>
        <v>36</v>
      </c>
      <c r="J18" s="127">
        <f t="shared" si="2"/>
        <v>540</v>
      </c>
      <c r="K18" s="96" t="s">
        <v>39</v>
      </c>
      <c r="M18" s="128"/>
      <c r="O18" s="129">
        <f t="shared" si="0"/>
        <v>1080</v>
      </c>
    </row>
    <row r="19" ht="40.15" hidden="1" customHeight="1" spans="1:15">
      <c r="A19" s="121">
        <v>6</v>
      </c>
      <c r="B19" s="123" t="s">
        <v>36</v>
      </c>
      <c r="C19" s="123" t="s">
        <v>43</v>
      </c>
      <c r="D19" s="123"/>
      <c r="E19" s="124">
        <v>0</v>
      </c>
      <c r="F19" s="124">
        <v>0</v>
      </c>
      <c r="G19" s="124">
        <f t="shared" si="1"/>
        <v>0</v>
      </c>
      <c r="H19" s="125"/>
      <c r="I19" s="126">
        <v>30</v>
      </c>
      <c r="J19" s="127">
        <f t="shared" si="2"/>
        <v>0</v>
      </c>
      <c r="M19" s="128"/>
      <c r="O19" s="129">
        <f t="shared" si="0"/>
        <v>0</v>
      </c>
    </row>
    <row r="20" ht="40.15" hidden="1" customHeight="1" spans="1:15">
      <c r="A20" s="121">
        <v>7</v>
      </c>
      <c r="B20" s="123" t="s">
        <v>44</v>
      </c>
      <c r="C20" s="123" t="s">
        <v>45</v>
      </c>
      <c r="D20" s="123"/>
      <c r="E20" s="124">
        <v>2</v>
      </c>
      <c r="F20" s="124">
        <v>2</v>
      </c>
      <c r="G20" s="124">
        <f t="shared" si="1"/>
        <v>0</v>
      </c>
      <c r="H20" s="125"/>
      <c r="I20" s="126">
        <v>80</v>
      </c>
      <c r="J20" s="127">
        <f t="shared" si="2"/>
        <v>0</v>
      </c>
      <c r="L20" s="96">
        <f>J20+J21</f>
        <v>300</v>
      </c>
      <c r="M20" s="128">
        <f>L20/J24</f>
        <v>0.106044538706257</v>
      </c>
      <c r="O20" s="129">
        <f t="shared" si="0"/>
        <v>160</v>
      </c>
    </row>
    <row r="21" ht="40.15" customHeight="1" spans="1:15">
      <c r="A21" s="121">
        <v>8</v>
      </c>
      <c r="B21" s="123" t="s">
        <v>46</v>
      </c>
      <c r="C21" s="123" t="s">
        <v>47</v>
      </c>
      <c r="D21" s="123"/>
      <c r="E21" s="124">
        <v>21</v>
      </c>
      <c r="F21" s="124">
        <v>0</v>
      </c>
      <c r="G21" s="124">
        <f t="shared" si="1"/>
        <v>21</v>
      </c>
      <c r="H21" s="125"/>
      <c r="I21" s="126">
        <f>J21/G21</f>
        <v>14.2857142857143</v>
      </c>
      <c r="J21" s="127">
        <v>300</v>
      </c>
      <c r="L21" s="96" t="s">
        <v>48</v>
      </c>
      <c r="M21" s="128">
        <f>J21/J24</f>
        <v>0.106044538706257</v>
      </c>
      <c r="O21" s="129">
        <f t="shared" si="0"/>
        <v>300</v>
      </c>
    </row>
    <row r="22" ht="40.15" customHeight="1" spans="1:15">
      <c r="A22" s="121">
        <v>9</v>
      </c>
      <c r="B22" s="137" t="s">
        <v>49</v>
      </c>
      <c r="C22" s="137" t="s">
        <v>50</v>
      </c>
      <c r="D22" s="137" t="s">
        <v>51</v>
      </c>
      <c r="E22" s="138">
        <v>4</v>
      </c>
      <c r="F22" s="138">
        <v>0</v>
      </c>
      <c r="G22" s="138">
        <f t="shared" si="1"/>
        <v>4</v>
      </c>
      <c r="H22" s="137"/>
      <c r="I22" s="139">
        <v>5</v>
      </c>
      <c r="J22" s="139">
        <f t="shared" si="2"/>
        <v>20</v>
      </c>
      <c r="K22" s="140"/>
      <c r="L22" s="140"/>
      <c r="M22" s="128"/>
      <c r="O22" s="129"/>
    </row>
    <row r="23" ht="40.15" customHeight="1" spans="1:15">
      <c r="A23" s="124">
        <v>10</v>
      </c>
      <c r="B23" s="123" t="s">
        <v>52</v>
      </c>
      <c r="C23" s="123" t="s">
        <v>53</v>
      </c>
      <c r="D23" s="123" t="s">
        <v>51</v>
      </c>
      <c r="E23" s="124">
        <v>21</v>
      </c>
      <c r="F23" s="124">
        <v>0</v>
      </c>
      <c r="G23" s="124">
        <f t="shared" si="1"/>
        <v>21</v>
      </c>
      <c r="H23" s="125"/>
      <c r="I23" s="126">
        <v>25</v>
      </c>
      <c r="J23" s="127">
        <f t="shared" si="2"/>
        <v>525</v>
      </c>
      <c r="M23" s="128"/>
      <c r="O23" s="129">
        <f>E23*I23</f>
        <v>525</v>
      </c>
    </row>
    <row r="24" ht="40.15" customHeight="1" spans="1:15">
      <c r="A24" s="141" t="s">
        <v>54</v>
      </c>
      <c r="B24" s="142" t="s">
        <v>55</v>
      </c>
      <c r="C24" s="142" t="s">
        <v>55</v>
      </c>
      <c r="D24" s="142" t="s">
        <v>55</v>
      </c>
      <c r="E24" s="143">
        <f>SUM(E14:E23)</f>
        <v>116</v>
      </c>
      <c r="F24" s="143">
        <f>SUM(F14:F23)</f>
        <v>23</v>
      </c>
      <c r="G24" s="143">
        <f>SUM(G14:G23)</f>
        <v>93</v>
      </c>
      <c r="H24" s="143" t="s">
        <v>55</v>
      </c>
      <c r="I24" s="144" t="s">
        <v>55</v>
      </c>
      <c r="J24" s="145">
        <f>SUM(J14:J23)</f>
        <v>2829</v>
      </c>
      <c r="O24" s="129">
        <f>SUM(O14:O23)</f>
        <v>3829</v>
      </c>
    </row>
    <row r="25" ht="18.75" customHeight="1" spans="1:15">
      <c r="A25" s="146"/>
      <c r="B25" s="146"/>
      <c r="C25" s="146"/>
      <c r="D25" s="146"/>
      <c r="E25" s="146"/>
      <c r="F25" s="146"/>
      <c r="G25" s="146"/>
      <c r="H25" s="146"/>
      <c r="I25" s="146"/>
      <c r="J25" s="146"/>
    </row>
    <row r="26" ht="13.5" customHeight="1" spans="1:15">
      <c r="A26" s="147"/>
      <c r="B26" s="147"/>
      <c r="C26" s="147"/>
      <c r="D26" s="147"/>
      <c r="E26" s="147"/>
      <c r="F26" s="147"/>
      <c r="G26" s="147"/>
      <c r="H26" s="147"/>
      <c r="I26" s="147"/>
      <c r="J26" s="147"/>
    </row>
  </sheetData>
  <autoFilter xmlns:etc="http://www.wps.cn/officeDocument/2017/etCustomData" ref="A13:O24" etc:filterBottomFollowUsedRange="0">
    <filterColumn colId="9">
      <filters>
        <filter val="20.00"/>
        <filter val="40.00"/>
        <filter val="162.00"/>
        <filter val="300.00"/>
        <filter val="450.00"/>
        <filter val="525.00"/>
        <filter val="540.00"/>
        <filter val="792.00"/>
        <filter val="2,829.00"/>
      </filters>
    </filterColumn>
    <extLst/>
  </autoFilter>
  <mergeCells count="17">
    <mergeCell ref="A1:J1"/>
    <mergeCell ref="A2:J2"/>
    <mergeCell ref="A25:J25"/>
    <mergeCell ref="A26:J26"/>
    <mergeCell ref="A12:A13"/>
    <mergeCell ref="B12:B13"/>
    <mergeCell ref="C3:C5"/>
    <mergeCell ref="C12:C13"/>
    <mergeCell ref="D12:D13"/>
    <mergeCell ref="E12:E13"/>
    <mergeCell ref="F12:F13"/>
    <mergeCell ref="G12:G13"/>
    <mergeCell ref="H12:H13"/>
    <mergeCell ref="I12:I13"/>
    <mergeCell ref="J12:J13"/>
    <mergeCell ref="L17:L19"/>
    <mergeCell ref="A3:B5"/>
  </mergeCells>
  <printOptions horizontalCentered="1"/>
  <pageMargins left="0.551181102362205" right="0.433070866141732" top="0.393700787401575" bottom="0.78740157480315" header="0.31496062992126" footer="0.669291338582677"/>
  <pageSetup paperSize="9" scale="78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80" zoomScaleNormal="80" workbookViewId="0">
      <pane xSplit="1" ySplit="2" topLeftCell="B3" activePane="bottomRight" state="frozen"/>
      <selection/>
      <selection pane="topRight"/>
      <selection pane="bottomLeft"/>
      <selection pane="bottomRight" activeCell="K9" sqref="K9:K22"/>
    </sheetView>
  </sheetViews>
  <sheetFormatPr defaultColWidth="9.26666666666667" defaultRowHeight="13.5"/>
  <cols>
    <col min="1" max="1" width="4.05833333333333" style="71" customWidth="1"/>
    <col min="2" max="2" width="8.06666666666667" style="71" customWidth="1"/>
    <col min="3" max="3" width="8.43333333333333" style="71" customWidth="1"/>
    <col min="4" max="4" width="12.8166666666667" style="72" customWidth="1"/>
    <col min="5" max="5" width="20.4666666666667" style="71" customWidth="1"/>
    <col min="6" max="6" width="7.19166666666667" style="71" customWidth="1"/>
    <col min="7" max="7" width="9.4" style="72" customWidth="1"/>
    <col min="8" max="8" width="15.625" style="72" customWidth="1"/>
    <col min="9" max="9" width="23.75" style="73" customWidth="1"/>
    <col min="10" max="10" width="8.9" style="73" customWidth="1"/>
    <col min="11" max="11" width="51.4083333333333" style="72" customWidth="1"/>
    <col min="12" max="15" width="9.26666666666667" style="71" customWidth="1"/>
    <col min="16" max="16" width="12.4" style="71" customWidth="1"/>
    <col min="17" max="16383" width="9.26666666666667" style="71" customWidth="1"/>
    <col min="16384" max="16384" width="9.26666666666667" style="71"/>
  </cols>
  <sheetData>
    <row r="1" ht="30" customHeight="1" spans="1:11">
      <c r="A1" s="74" t="s">
        <v>56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ht="36" spans="1:11">
      <c r="A2" s="75" t="s">
        <v>57</v>
      </c>
      <c r="B2" s="76" t="s">
        <v>58</v>
      </c>
      <c r="C2" s="76" t="s">
        <v>59</v>
      </c>
      <c r="D2" s="77" t="s">
        <v>60</v>
      </c>
      <c r="E2" s="77" t="s">
        <v>61</v>
      </c>
      <c r="F2" s="77" t="s">
        <v>62</v>
      </c>
      <c r="G2" s="77" t="s">
        <v>63</v>
      </c>
      <c r="H2" s="77" t="s">
        <v>64</v>
      </c>
      <c r="I2" s="77" t="s">
        <v>65</v>
      </c>
      <c r="J2" s="77" t="s">
        <v>66</v>
      </c>
      <c r="K2" s="77" t="s">
        <v>67</v>
      </c>
    </row>
    <row r="3" s="70" customFormat="1" ht="24" spans="1:11">
      <c r="A3" s="78">
        <v>1</v>
      </c>
      <c r="B3" s="79" t="s">
        <v>68</v>
      </c>
      <c r="C3" s="80" t="s">
        <v>69</v>
      </c>
      <c r="D3" s="78">
        <v>315</v>
      </c>
      <c r="E3" s="81" t="s">
        <v>70</v>
      </c>
      <c r="F3" s="78">
        <v>2</v>
      </c>
      <c r="G3" s="78">
        <v>1</v>
      </c>
      <c r="H3" s="82" t="s">
        <v>71</v>
      </c>
      <c r="I3" s="83" t="s">
        <v>72</v>
      </c>
      <c r="J3" s="84" t="s">
        <v>73</v>
      </c>
      <c r="K3" s="85" t="s">
        <v>74</v>
      </c>
    </row>
    <row r="4" s="70" customFormat="1" ht="24" spans="1:11">
      <c r="A4" s="78">
        <v>2</v>
      </c>
      <c r="B4" s="79"/>
      <c r="C4" s="80" t="s">
        <v>75</v>
      </c>
      <c r="D4" s="78">
        <v>308</v>
      </c>
      <c r="E4" s="81" t="s">
        <v>76</v>
      </c>
      <c r="F4" s="78">
        <v>2</v>
      </c>
      <c r="G4" s="78">
        <v>1</v>
      </c>
      <c r="H4" s="78"/>
      <c r="I4" s="83" t="s">
        <v>77</v>
      </c>
      <c r="J4" s="84"/>
      <c r="K4" s="85"/>
    </row>
    <row r="5" s="70" customFormat="1" ht="24" spans="1:11">
      <c r="A5" s="78">
        <v>3</v>
      </c>
      <c r="B5" s="79" t="s">
        <v>78</v>
      </c>
      <c r="C5" s="80" t="s">
        <v>69</v>
      </c>
      <c r="D5" s="86">
        <v>295</v>
      </c>
      <c r="E5" s="81" t="s">
        <v>70</v>
      </c>
      <c r="F5" s="78">
        <v>2</v>
      </c>
      <c r="G5" s="78">
        <v>1</v>
      </c>
      <c r="H5" s="78"/>
      <c r="I5" s="83" t="s">
        <v>72</v>
      </c>
      <c r="J5" s="84" t="s">
        <v>73</v>
      </c>
      <c r="K5" s="85"/>
    </row>
    <row r="6" s="70" customFormat="1" ht="24" spans="1:11">
      <c r="A6" s="78">
        <v>4</v>
      </c>
      <c r="B6" s="79"/>
      <c r="C6" s="80" t="s">
        <v>75</v>
      </c>
      <c r="D6" s="86">
        <v>285</v>
      </c>
      <c r="E6" s="81" t="s">
        <v>76</v>
      </c>
      <c r="F6" s="78">
        <v>2</v>
      </c>
      <c r="G6" s="78">
        <v>1</v>
      </c>
      <c r="H6" s="78"/>
      <c r="I6" s="83" t="s">
        <v>77</v>
      </c>
      <c r="J6" s="84"/>
      <c r="K6" s="85"/>
    </row>
    <row r="7" s="70" customFormat="1" ht="24" spans="1:11">
      <c r="A7" s="78">
        <v>5</v>
      </c>
      <c r="B7" s="79" t="s">
        <v>79</v>
      </c>
      <c r="C7" s="80" t="s">
        <v>69</v>
      </c>
      <c r="D7" s="78">
        <v>144</v>
      </c>
      <c r="E7" s="81" t="s">
        <v>70</v>
      </c>
      <c r="F7" s="78">
        <v>2</v>
      </c>
      <c r="G7" s="78">
        <v>1</v>
      </c>
      <c r="H7" s="78"/>
      <c r="I7" s="83" t="s">
        <v>72</v>
      </c>
      <c r="J7" s="84" t="s">
        <v>73</v>
      </c>
      <c r="K7" s="85"/>
    </row>
    <row r="8" s="70" customFormat="1" ht="24" spans="1:11">
      <c r="A8" s="78">
        <v>6</v>
      </c>
      <c r="B8" s="79" t="s">
        <v>80</v>
      </c>
      <c r="C8" s="80" t="s">
        <v>69</v>
      </c>
      <c r="D8" s="78">
        <v>317</v>
      </c>
      <c r="E8" s="81" t="s">
        <v>76</v>
      </c>
      <c r="F8" s="78">
        <v>2</v>
      </c>
      <c r="G8" s="78">
        <v>2</v>
      </c>
      <c r="H8" s="78"/>
      <c r="I8" s="83" t="s">
        <v>77</v>
      </c>
      <c r="J8" s="84" t="s">
        <v>73</v>
      </c>
      <c r="K8" s="85"/>
    </row>
    <row r="9" s="70" customFormat="1" ht="18" customHeight="1" spans="1:11">
      <c r="A9" s="78">
        <v>7</v>
      </c>
      <c r="B9" s="79" t="s">
        <v>81</v>
      </c>
      <c r="C9" s="80" t="s">
        <v>69</v>
      </c>
      <c r="D9" s="87">
        <v>177</v>
      </c>
      <c r="E9" s="81" t="s">
        <v>82</v>
      </c>
      <c r="F9" s="78">
        <v>2</v>
      </c>
      <c r="G9" s="78">
        <v>1</v>
      </c>
      <c r="H9" s="78"/>
      <c r="I9" s="88" t="s">
        <v>83</v>
      </c>
      <c r="J9" s="84" t="s">
        <v>73</v>
      </c>
      <c r="K9" s="85" t="s">
        <v>84</v>
      </c>
    </row>
    <row r="10" s="70" customFormat="1" ht="18" customHeight="1" spans="1:11">
      <c r="A10" s="78">
        <v>8</v>
      </c>
      <c r="B10" s="79"/>
      <c r="C10" s="80" t="s">
        <v>75</v>
      </c>
      <c r="D10" s="87">
        <v>187</v>
      </c>
      <c r="E10" s="78" t="s">
        <v>85</v>
      </c>
      <c r="F10" s="78">
        <v>1</v>
      </c>
      <c r="G10" s="78"/>
      <c r="H10" s="78"/>
      <c r="I10" s="88"/>
      <c r="J10" s="84"/>
      <c r="K10" s="89"/>
    </row>
    <row r="11" s="70" customFormat="1" ht="18" customHeight="1" spans="1:11">
      <c r="A11" s="78">
        <v>5</v>
      </c>
      <c r="B11" s="79" t="s">
        <v>86</v>
      </c>
      <c r="C11" s="80" t="s">
        <v>69</v>
      </c>
      <c r="D11" s="86">
        <v>385</v>
      </c>
      <c r="E11" s="81" t="s">
        <v>82</v>
      </c>
      <c r="F11" s="78"/>
      <c r="G11" s="78"/>
      <c r="H11" s="78"/>
      <c r="I11" s="88"/>
      <c r="J11" s="84"/>
      <c r="K11" s="89"/>
    </row>
    <row r="12" s="70" customFormat="1" ht="18" customHeight="1" spans="1:11">
      <c r="A12" s="78">
        <v>6</v>
      </c>
      <c r="B12" s="79"/>
      <c r="C12" s="80" t="s">
        <v>75</v>
      </c>
      <c r="D12" s="87">
        <v>198</v>
      </c>
      <c r="E12" s="78" t="s">
        <v>85</v>
      </c>
      <c r="F12" s="78"/>
      <c r="G12" s="78"/>
      <c r="H12" s="78"/>
      <c r="I12" s="88"/>
      <c r="J12" s="84"/>
      <c r="K12" s="89"/>
    </row>
    <row r="13" s="70" customFormat="1" ht="18" customHeight="1" spans="1:11">
      <c r="A13" s="78">
        <v>9</v>
      </c>
      <c r="B13" s="79" t="s">
        <v>87</v>
      </c>
      <c r="C13" s="80" t="s">
        <v>69</v>
      </c>
      <c r="D13" s="87">
        <v>235</v>
      </c>
      <c r="E13" s="81" t="s">
        <v>82</v>
      </c>
      <c r="F13" s="78">
        <v>2</v>
      </c>
      <c r="G13" s="78">
        <v>1</v>
      </c>
      <c r="H13" s="78"/>
      <c r="I13" s="88" t="s">
        <v>83</v>
      </c>
      <c r="J13" s="84" t="s">
        <v>73</v>
      </c>
      <c r="K13" s="89"/>
    </row>
    <row r="14" s="70" customFormat="1" ht="18" customHeight="1" spans="1:11">
      <c r="A14" s="78">
        <v>10</v>
      </c>
      <c r="B14" s="79"/>
      <c r="C14" s="80" t="s">
        <v>75</v>
      </c>
      <c r="D14" s="87">
        <v>261</v>
      </c>
      <c r="E14" s="78" t="s">
        <v>85</v>
      </c>
      <c r="F14" s="78">
        <v>1</v>
      </c>
      <c r="G14" s="78"/>
      <c r="H14" s="78"/>
      <c r="I14" s="88"/>
      <c r="J14" s="84"/>
      <c r="K14" s="89"/>
    </row>
    <row r="15" s="70" customFormat="1" ht="18" customHeight="1" spans="1:11">
      <c r="A15" s="78">
        <v>11</v>
      </c>
      <c r="B15" s="79" t="s">
        <v>88</v>
      </c>
      <c r="C15" s="80" t="s">
        <v>69</v>
      </c>
      <c r="D15" s="87">
        <v>203</v>
      </c>
      <c r="E15" s="81" t="s">
        <v>82</v>
      </c>
      <c r="F15" s="78"/>
      <c r="G15" s="78"/>
      <c r="H15" s="78"/>
      <c r="I15" s="88"/>
      <c r="J15" s="84"/>
      <c r="K15" s="89"/>
    </row>
    <row r="16" s="70" customFormat="1" ht="18" customHeight="1" spans="1:11">
      <c r="A16" s="78">
        <v>12</v>
      </c>
      <c r="B16" s="79"/>
      <c r="C16" s="80" t="s">
        <v>75</v>
      </c>
      <c r="D16" s="87">
        <v>215</v>
      </c>
      <c r="E16" s="78" t="s">
        <v>85</v>
      </c>
      <c r="F16" s="78"/>
      <c r="G16" s="78"/>
      <c r="H16" s="78"/>
      <c r="I16" s="88"/>
      <c r="J16" s="84"/>
      <c r="K16" s="89"/>
    </row>
    <row r="17" s="70" customFormat="1" ht="18" customHeight="1" spans="1:11">
      <c r="A17" s="78">
        <v>13</v>
      </c>
      <c r="B17" s="79" t="s">
        <v>89</v>
      </c>
      <c r="C17" s="80" t="s">
        <v>69</v>
      </c>
      <c r="D17" s="87">
        <v>316</v>
      </c>
      <c r="E17" s="81" t="s">
        <v>82</v>
      </c>
      <c r="F17" s="78"/>
      <c r="G17" s="78"/>
      <c r="H17" s="78"/>
      <c r="I17" s="88"/>
      <c r="J17" s="84"/>
      <c r="K17" s="89"/>
    </row>
    <row r="18" s="70" customFormat="1" ht="18" customHeight="1" spans="1:11">
      <c r="A18" s="78">
        <v>14</v>
      </c>
      <c r="B18" s="79"/>
      <c r="C18" s="80" t="s">
        <v>75</v>
      </c>
      <c r="D18" s="87">
        <v>217</v>
      </c>
      <c r="E18" s="78" t="s">
        <v>85</v>
      </c>
      <c r="F18" s="78"/>
      <c r="G18" s="78"/>
      <c r="H18" s="78"/>
      <c r="I18" s="88"/>
      <c r="J18" s="84"/>
      <c r="K18" s="89"/>
    </row>
    <row r="19" s="70" customFormat="1" ht="18" customHeight="1" spans="1:11">
      <c r="A19" s="78">
        <v>17</v>
      </c>
      <c r="B19" s="79" t="s">
        <v>90</v>
      </c>
      <c r="C19" s="80" t="s">
        <v>69</v>
      </c>
      <c r="D19" s="87">
        <v>165</v>
      </c>
      <c r="E19" s="81" t="s">
        <v>85</v>
      </c>
      <c r="F19" s="78">
        <v>1</v>
      </c>
      <c r="G19" s="78">
        <v>1</v>
      </c>
      <c r="H19" s="78"/>
      <c r="I19" s="88" t="s">
        <v>77</v>
      </c>
      <c r="J19" s="84"/>
      <c r="K19" s="89"/>
    </row>
    <row r="20" s="70" customFormat="1" ht="18" customHeight="1" spans="1:11">
      <c r="A20" s="78">
        <v>18</v>
      </c>
      <c r="B20" s="79"/>
      <c r="C20" s="80" t="s">
        <v>75</v>
      </c>
      <c r="D20" s="87">
        <v>325</v>
      </c>
      <c r="E20" s="78" t="s">
        <v>85</v>
      </c>
      <c r="F20" s="78">
        <v>1</v>
      </c>
      <c r="G20" s="78"/>
      <c r="H20" s="78"/>
      <c r="I20" s="88"/>
      <c r="J20" s="84"/>
      <c r="K20" s="89"/>
    </row>
    <row r="21" s="70" customFormat="1" ht="18" customHeight="1" spans="1:11">
      <c r="A21" s="78">
        <v>19</v>
      </c>
      <c r="B21" s="79" t="s">
        <v>91</v>
      </c>
      <c r="C21" s="80" t="s">
        <v>69</v>
      </c>
      <c r="D21" s="90">
        <v>566</v>
      </c>
      <c r="E21" s="81" t="s">
        <v>85</v>
      </c>
      <c r="F21" s="78"/>
      <c r="G21" s="78"/>
      <c r="H21" s="78"/>
      <c r="I21" s="88"/>
      <c r="J21" s="84"/>
      <c r="K21" s="89"/>
    </row>
    <row r="22" s="70" customFormat="1" ht="18" customHeight="1" spans="1:11">
      <c r="A22" s="78">
        <v>20</v>
      </c>
      <c r="B22" s="79"/>
      <c r="C22" s="80" t="s">
        <v>75</v>
      </c>
      <c r="D22" s="90">
        <v>609</v>
      </c>
      <c r="E22" s="78" t="s">
        <v>85</v>
      </c>
      <c r="F22" s="78"/>
      <c r="G22" s="78"/>
      <c r="H22" s="78"/>
      <c r="I22" s="88"/>
      <c r="J22" s="84"/>
      <c r="K22" s="89"/>
    </row>
    <row r="23" s="70" customFormat="1" ht="36" spans="1:11">
      <c r="A23" s="78">
        <v>21</v>
      </c>
      <c r="B23" s="78" t="s">
        <v>92</v>
      </c>
      <c r="C23" s="80" t="s">
        <v>69</v>
      </c>
      <c r="D23" s="78">
        <v>660</v>
      </c>
      <c r="E23" s="81" t="s">
        <v>93</v>
      </c>
      <c r="F23" s="78">
        <v>4</v>
      </c>
      <c r="G23" s="78">
        <v>1</v>
      </c>
      <c r="H23" s="78"/>
      <c r="I23" s="83" t="s">
        <v>94</v>
      </c>
      <c r="J23" s="84" t="s">
        <v>95</v>
      </c>
      <c r="K23" s="91"/>
    </row>
    <row r="24" s="70" customFormat="1" ht="18" customHeight="1" spans="1:11">
      <c r="A24" s="78">
        <v>22</v>
      </c>
      <c r="B24" s="78" t="s">
        <v>96</v>
      </c>
      <c r="C24" s="80" t="s">
        <v>36</v>
      </c>
      <c r="D24" s="78">
        <v>245</v>
      </c>
      <c r="E24" s="81" t="s">
        <v>82</v>
      </c>
      <c r="F24" s="78">
        <v>4</v>
      </c>
      <c r="G24" s="78">
        <v>2</v>
      </c>
      <c r="H24" s="78"/>
      <c r="I24" s="83" t="s">
        <v>97</v>
      </c>
      <c r="J24" s="84" t="s">
        <v>73</v>
      </c>
      <c r="K24" s="85" t="s">
        <v>98</v>
      </c>
    </row>
    <row r="25" s="70" customFormat="1" ht="72" spans="1:11">
      <c r="A25" s="78">
        <v>23</v>
      </c>
      <c r="B25" s="78" t="s">
        <v>99</v>
      </c>
      <c r="C25" s="78" t="s">
        <v>36</v>
      </c>
      <c r="D25" s="78">
        <v>110</v>
      </c>
      <c r="E25" s="81" t="s">
        <v>100</v>
      </c>
      <c r="F25" s="78">
        <v>6</v>
      </c>
      <c r="G25" s="78">
        <v>2</v>
      </c>
      <c r="H25" s="78"/>
      <c r="I25" s="83" t="s">
        <v>101</v>
      </c>
      <c r="J25" s="84" t="s">
        <v>73</v>
      </c>
      <c r="K25" s="89"/>
    </row>
    <row r="26" ht="25.5" customHeight="1" spans="1:11">
      <c r="A26" s="92" t="s">
        <v>102</v>
      </c>
      <c r="B26" s="92"/>
      <c r="C26" s="92"/>
      <c r="D26" s="92"/>
      <c r="E26" s="93"/>
      <c r="F26" s="94">
        <f>SUM(F3:F25)</f>
        <v>34</v>
      </c>
      <c r="G26" s="94">
        <f>SUM(G3:G25)</f>
        <v>15</v>
      </c>
      <c r="H26" s="94">
        <v>6</v>
      </c>
      <c r="I26" s="95"/>
      <c r="J26" s="95"/>
      <c r="K26" s="92"/>
    </row>
  </sheetData>
  <mergeCells count="26">
    <mergeCell ref="A1:K1"/>
    <mergeCell ref="A26:D26"/>
    <mergeCell ref="B3:B4"/>
    <mergeCell ref="B5:B6"/>
    <mergeCell ref="B9:B10"/>
    <mergeCell ref="B11:B12"/>
    <mergeCell ref="B13:B14"/>
    <mergeCell ref="B15:B16"/>
    <mergeCell ref="B17:B18"/>
    <mergeCell ref="B19:B20"/>
    <mergeCell ref="B21:B22"/>
    <mergeCell ref="G9:G12"/>
    <mergeCell ref="G13:G18"/>
    <mergeCell ref="G19:G22"/>
    <mergeCell ref="H3:H25"/>
    <mergeCell ref="I9:I12"/>
    <mergeCell ref="I13:I18"/>
    <mergeCell ref="I19:I22"/>
    <mergeCell ref="J3:J4"/>
    <mergeCell ref="J5:J6"/>
    <mergeCell ref="J9:J12"/>
    <mergeCell ref="J13:J18"/>
    <mergeCell ref="J19:J22"/>
    <mergeCell ref="K3:K8"/>
    <mergeCell ref="K9:K22"/>
    <mergeCell ref="K24:K25"/>
  </mergeCells>
  <pageMargins left="0.357638888888889" right="0.357638888888889" top="0.409027777777778" bottom="0.409027777777778" header="0.5" footer="0.5"/>
  <pageSetup paperSize="9" scale="83" orientation="landscape" horizontalDpi="600"/>
  <headerFooter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6"/>
  <sheetViews>
    <sheetView topLeftCell="A36" workbookViewId="0">
      <selection activeCell="A41" sqref="A41:B44"/>
    </sheetView>
  </sheetViews>
  <sheetFormatPr defaultColWidth="9.73333333333333" defaultRowHeight="14.25"/>
  <cols>
    <col min="1" max="1" width="16.5333333333333" style="18" customWidth="1"/>
    <col min="2" max="2" width="10.1333333333333" style="18" customWidth="1"/>
    <col min="3" max="3" width="16.5333333333333" style="18" customWidth="1"/>
    <col min="4" max="6" width="13.6" style="18" customWidth="1"/>
    <col min="7" max="7" width="14" style="18" customWidth="1"/>
    <col min="8" max="8" width="13.5333333333333" style="18" customWidth="1"/>
    <col min="9" max="9" width="9.86666666666667" style="18" customWidth="1"/>
    <col min="10" max="12" width="10" style="18" customWidth="1"/>
    <col min="13" max="14" width="11.4" style="18" customWidth="1"/>
    <col min="15" max="15" width="8.73333333333333" style="19" customWidth="1"/>
    <col min="16" max="16" width="12.7333333333333" style="18"/>
    <col min="17" max="17" width="13.2666666666667" style="18"/>
    <col min="18" max="18" width="12.7333333333333" style="18"/>
    <col min="19" max="16384" width="9.73333333333333" style="18"/>
  </cols>
  <sheetData>
    <row r="1" ht="19.35" customHeight="1" spans="1:18">
      <c r="A1" s="20" t="s">
        <v>103</v>
      </c>
      <c r="B1" s="21" t="s">
        <v>104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 t="s">
        <v>105</v>
      </c>
      <c r="O1" s="22"/>
      <c r="P1" s="22"/>
    </row>
    <row r="2" ht="13.15" customHeight="1" spans="1:18">
      <c r="A2" s="20" t="s">
        <v>106</v>
      </c>
      <c r="B2" s="20" t="s">
        <v>107</v>
      </c>
      <c r="C2" s="20" t="s">
        <v>108</v>
      </c>
      <c r="D2" s="20" t="s">
        <v>109</v>
      </c>
      <c r="E2" s="20" t="s">
        <v>110</v>
      </c>
      <c r="F2" s="20" t="s">
        <v>111</v>
      </c>
      <c r="G2" s="20" t="s">
        <v>112</v>
      </c>
      <c r="H2" s="20" t="s">
        <v>113</v>
      </c>
      <c r="I2" s="20" t="s">
        <v>114</v>
      </c>
      <c r="J2" s="20" t="s">
        <v>115</v>
      </c>
      <c r="K2" s="20" t="s">
        <v>116</v>
      </c>
      <c r="L2" s="20" t="s">
        <v>117</v>
      </c>
      <c r="M2" s="20" t="s">
        <v>118</v>
      </c>
      <c r="N2" s="23" t="s">
        <v>119</v>
      </c>
      <c r="O2" s="24" t="s">
        <v>120</v>
      </c>
      <c r="P2" s="25" t="s">
        <v>121</v>
      </c>
      <c r="Q2" s="18" t="s">
        <v>122</v>
      </c>
      <c r="R2" s="17" t="s">
        <v>102</v>
      </c>
    </row>
    <row r="3" s="15" customFormat="1" ht="12.6" customHeight="1" spans="1:18">
      <c r="A3" s="26" t="s">
        <v>123</v>
      </c>
      <c r="B3" s="26" t="s">
        <v>124</v>
      </c>
      <c r="C3" s="26" t="s">
        <v>125</v>
      </c>
      <c r="D3" s="26" t="s">
        <v>126</v>
      </c>
      <c r="E3" s="27" t="s">
        <v>127</v>
      </c>
      <c r="F3" s="28" t="s">
        <v>128</v>
      </c>
      <c r="G3" s="29">
        <v>9072</v>
      </c>
      <c r="H3" s="30" t="s">
        <v>55</v>
      </c>
      <c r="I3" s="30" t="s">
        <v>55</v>
      </c>
      <c r="J3" s="29">
        <v>9072</v>
      </c>
      <c r="K3" s="30" t="s">
        <v>55</v>
      </c>
      <c r="L3" s="29">
        <v>9072</v>
      </c>
      <c r="M3" s="30" t="s">
        <v>55</v>
      </c>
      <c r="N3" s="31" t="s">
        <v>129</v>
      </c>
      <c r="O3" s="32">
        <f>AVERAGE(G3:M3)</f>
        <v>9072</v>
      </c>
      <c r="R3" s="17">
        <f t="shared" ref="R3:R23" si="0">SUM(G3:M3)</f>
        <v>27216</v>
      </c>
    </row>
    <row r="4" ht="12.6" customHeight="1" spans="1:18">
      <c r="A4" s="33" t="s">
        <v>130</v>
      </c>
      <c r="B4" s="33" t="s">
        <v>131</v>
      </c>
      <c r="C4" s="20" t="s">
        <v>125</v>
      </c>
      <c r="D4" s="33" t="s">
        <v>132</v>
      </c>
      <c r="E4" s="33" t="s">
        <v>133</v>
      </c>
      <c r="F4" s="33" t="s">
        <v>128</v>
      </c>
      <c r="G4" s="34">
        <v>45612</v>
      </c>
      <c r="H4" s="34">
        <v>45360</v>
      </c>
      <c r="I4" s="34">
        <v>45360</v>
      </c>
      <c r="J4" s="34">
        <v>54432</v>
      </c>
      <c r="K4" s="34">
        <v>81648</v>
      </c>
      <c r="L4" s="34">
        <v>54432</v>
      </c>
      <c r="M4" s="34">
        <v>54432</v>
      </c>
      <c r="N4" s="31" t="s">
        <v>129</v>
      </c>
      <c r="O4" s="32">
        <f>AVERAGE(G4:M4)</f>
        <v>54468</v>
      </c>
      <c r="R4" s="17">
        <f t="shared" si="0"/>
        <v>381276</v>
      </c>
    </row>
    <row r="5" ht="12" customHeight="1" spans="1:18">
      <c r="A5" s="20" t="s">
        <v>134</v>
      </c>
      <c r="B5" s="20" t="s">
        <v>135</v>
      </c>
      <c r="C5" s="20" t="s">
        <v>125</v>
      </c>
      <c r="D5" s="33" t="s">
        <v>136</v>
      </c>
      <c r="E5" s="33" t="s">
        <v>133</v>
      </c>
      <c r="F5" s="33" t="s">
        <v>128</v>
      </c>
      <c r="G5" s="34">
        <v>22680</v>
      </c>
      <c r="H5" s="34">
        <v>22680</v>
      </c>
      <c r="I5" s="34">
        <v>11340</v>
      </c>
      <c r="J5" s="34">
        <v>22680</v>
      </c>
      <c r="K5" s="34">
        <v>22680</v>
      </c>
      <c r="L5" s="34">
        <v>11340</v>
      </c>
      <c r="M5" s="35">
        <v>0</v>
      </c>
      <c r="N5" s="31" t="s">
        <v>129</v>
      </c>
      <c r="O5" s="32">
        <f>AVERAGE(G5:M5)</f>
        <v>16200</v>
      </c>
      <c r="R5" s="17">
        <f t="shared" si="0"/>
        <v>113400</v>
      </c>
    </row>
    <row r="6" s="16" customFormat="1" ht="13.5" customHeight="1" spans="1:18">
      <c r="A6" s="36" t="s">
        <v>137</v>
      </c>
      <c r="B6" s="37"/>
      <c r="C6" s="37"/>
      <c r="D6" s="37"/>
      <c r="E6" s="37"/>
      <c r="F6" s="37"/>
      <c r="G6" s="38">
        <f>SUM(G3:G5)</f>
        <v>77364</v>
      </c>
      <c r="H6" s="38">
        <f t="shared" ref="H6:M6" si="1">SUM(H3:H5)</f>
        <v>68040</v>
      </c>
      <c r="I6" s="38">
        <f t="shared" si="1"/>
        <v>56700</v>
      </c>
      <c r="J6" s="38">
        <f t="shared" si="1"/>
        <v>86184</v>
      </c>
      <c r="K6" s="38">
        <f t="shared" si="1"/>
        <v>104328</v>
      </c>
      <c r="L6" s="38">
        <f t="shared" si="1"/>
        <v>74844</v>
      </c>
      <c r="M6" s="38">
        <f t="shared" si="1"/>
        <v>54432</v>
      </c>
      <c r="N6" s="31" t="s">
        <v>129</v>
      </c>
      <c r="O6" s="39">
        <f>AVERAGE(G6:M6)</f>
        <v>74556</v>
      </c>
      <c r="P6" s="40">
        <f>O6/$O$27</f>
        <v>0.535087800241762</v>
      </c>
      <c r="Q6" s="16">
        <f>O6*12</f>
        <v>894672</v>
      </c>
      <c r="R6" s="17">
        <f t="shared" si="0"/>
        <v>521892</v>
      </c>
    </row>
    <row r="7" ht="13.15" customHeight="1" spans="1:18">
      <c r="A7" s="20" t="s">
        <v>138</v>
      </c>
      <c r="B7" s="20" t="s">
        <v>107</v>
      </c>
      <c r="C7" s="20" t="s">
        <v>108</v>
      </c>
      <c r="D7" s="20" t="s">
        <v>109</v>
      </c>
      <c r="E7" s="20"/>
      <c r="F7" s="20"/>
      <c r="G7" s="20" t="s">
        <v>112</v>
      </c>
      <c r="H7" s="20" t="s">
        <v>113</v>
      </c>
      <c r="I7" s="20" t="s">
        <v>114</v>
      </c>
      <c r="J7" s="20" t="s">
        <v>115</v>
      </c>
      <c r="K7" s="20" t="s">
        <v>116</v>
      </c>
      <c r="L7" s="20" t="s">
        <v>117</v>
      </c>
      <c r="M7" s="20" t="s">
        <v>118</v>
      </c>
      <c r="N7" s="23"/>
      <c r="O7" s="24"/>
      <c r="R7" s="17">
        <f t="shared" si="0"/>
        <v>0</v>
      </c>
    </row>
    <row r="8" s="15" customFormat="1" ht="12" customHeight="1" spans="1:18">
      <c r="A8" s="26" t="s">
        <v>139</v>
      </c>
      <c r="B8" s="26" t="s">
        <v>124</v>
      </c>
      <c r="C8" s="26" t="s">
        <v>140</v>
      </c>
      <c r="D8" s="41" t="s">
        <v>126</v>
      </c>
      <c r="E8" s="27" t="s">
        <v>127</v>
      </c>
      <c r="F8" s="28" t="s">
        <v>128</v>
      </c>
      <c r="G8" s="42">
        <v>0</v>
      </c>
      <c r="H8" s="29">
        <v>6048</v>
      </c>
      <c r="I8" s="29">
        <v>6048</v>
      </c>
      <c r="J8" s="42">
        <v>0</v>
      </c>
      <c r="K8" s="29">
        <v>6048</v>
      </c>
      <c r="L8" s="29">
        <v>18144</v>
      </c>
      <c r="M8" s="29">
        <v>6048</v>
      </c>
      <c r="N8" s="31" t="s">
        <v>141</v>
      </c>
      <c r="O8" s="32">
        <f>AVERAGE(G8:M8)</f>
        <v>6048</v>
      </c>
      <c r="R8" s="17">
        <f t="shared" si="0"/>
        <v>42336</v>
      </c>
    </row>
    <row r="9" s="15" customFormat="1" ht="12.6" customHeight="1" spans="1:18">
      <c r="A9" s="26" t="s">
        <v>142</v>
      </c>
      <c r="B9" s="26" t="s">
        <v>143</v>
      </c>
      <c r="C9" s="26" t="s">
        <v>140</v>
      </c>
      <c r="D9" s="41" t="s">
        <v>144</v>
      </c>
      <c r="E9" s="27" t="s">
        <v>127</v>
      </c>
      <c r="F9" s="28" t="s">
        <v>128</v>
      </c>
      <c r="G9" s="29">
        <v>6048</v>
      </c>
      <c r="H9" s="29">
        <v>18144</v>
      </c>
      <c r="I9" s="29">
        <v>18144</v>
      </c>
      <c r="J9" s="29">
        <v>6048</v>
      </c>
      <c r="K9" s="29">
        <v>12096</v>
      </c>
      <c r="L9" s="29">
        <v>18144</v>
      </c>
      <c r="M9" s="29">
        <v>12096</v>
      </c>
      <c r="N9" s="31" t="s">
        <v>141</v>
      </c>
      <c r="O9" s="32">
        <f>AVERAGE(G9:M9)</f>
        <v>12960</v>
      </c>
      <c r="R9" s="17">
        <f t="shared" si="0"/>
        <v>90720</v>
      </c>
    </row>
    <row r="10" ht="12.6" customHeight="1" spans="1:18">
      <c r="A10" s="20" t="s">
        <v>145</v>
      </c>
      <c r="B10" s="20" t="s">
        <v>146</v>
      </c>
      <c r="C10" s="20" t="s">
        <v>140</v>
      </c>
      <c r="D10" s="33" t="s">
        <v>136</v>
      </c>
      <c r="E10" s="33" t="s">
        <v>133</v>
      </c>
      <c r="F10" s="33" t="s">
        <v>128</v>
      </c>
      <c r="G10" s="34">
        <v>18144</v>
      </c>
      <c r="H10" s="34">
        <v>12096</v>
      </c>
      <c r="I10" s="34">
        <v>12096</v>
      </c>
      <c r="J10" s="34">
        <v>18144</v>
      </c>
      <c r="K10" s="34">
        <v>12096</v>
      </c>
      <c r="L10" s="34">
        <v>18144</v>
      </c>
      <c r="M10" s="34">
        <v>12096</v>
      </c>
      <c r="N10" s="31" t="s">
        <v>141</v>
      </c>
      <c r="O10" s="32">
        <f>AVERAGE(G10:M10)</f>
        <v>14688</v>
      </c>
      <c r="R10" s="17">
        <f t="shared" si="0"/>
        <v>102816</v>
      </c>
    </row>
    <row r="11" s="16" customFormat="1" ht="12" customHeight="1" spans="1:18">
      <c r="A11" s="36" t="s">
        <v>147</v>
      </c>
      <c r="B11" s="37"/>
      <c r="C11" s="37"/>
      <c r="D11" s="37"/>
      <c r="E11" s="37"/>
      <c r="F11" s="37"/>
      <c r="G11" s="38">
        <f t="shared" ref="G11:M11" si="2">SUM(G8:G10)</f>
        <v>24192</v>
      </c>
      <c r="H11" s="38">
        <f t="shared" si="2"/>
        <v>36288</v>
      </c>
      <c r="I11" s="38">
        <f t="shared" si="2"/>
        <v>36288</v>
      </c>
      <c r="J11" s="38">
        <f t="shared" si="2"/>
        <v>24192</v>
      </c>
      <c r="K11" s="38">
        <f t="shared" si="2"/>
        <v>30240</v>
      </c>
      <c r="L11" s="38">
        <f t="shared" si="2"/>
        <v>54432</v>
      </c>
      <c r="M11" s="38">
        <f t="shared" si="2"/>
        <v>30240</v>
      </c>
      <c r="N11" s="31" t="s">
        <v>141</v>
      </c>
      <c r="O11" s="39">
        <f>AVERAGE(G11:M11)</f>
        <v>33696</v>
      </c>
      <c r="P11" s="40">
        <f>O11/$O$27</f>
        <v>0.241835915512453</v>
      </c>
      <c r="Q11" s="16">
        <f>O11*12</f>
        <v>404352</v>
      </c>
      <c r="R11" s="17">
        <f t="shared" si="0"/>
        <v>235872</v>
      </c>
    </row>
    <row r="12" ht="12.6" customHeight="1" spans="1:18">
      <c r="A12" s="20" t="s">
        <v>148</v>
      </c>
      <c r="B12" s="20" t="s">
        <v>107</v>
      </c>
      <c r="C12" s="20" t="s">
        <v>108</v>
      </c>
      <c r="D12" s="20" t="s">
        <v>109</v>
      </c>
      <c r="E12" s="20"/>
      <c r="F12" s="20"/>
      <c r="G12" s="20" t="s">
        <v>112</v>
      </c>
      <c r="H12" s="20" t="s">
        <v>113</v>
      </c>
      <c r="I12" s="20" t="s">
        <v>114</v>
      </c>
      <c r="J12" s="20" t="s">
        <v>115</v>
      </c>
      <c r="K12" s="20" t="s">
        <v>116</v>
      </c>
      <c r="L12" s="20" t="s">
        <v>117</v>
      </c>
      <c r="M12" s="20" t="s">
        <v>118</v>
      </c>
      <c r="N12" s="23"/>
      <c r="O12" s="24"/>
      <c r="R12" s="17">
        <f t="shared" si="0"/>
        <v>0</v>
      </c>
    </row>
    <row r="13" s="15" customFormat="1" ht="12.6" customHeight="1" spans="1:18">
      <c r="A13" s="26" t="s">
        <v>149</v>
      </c>
      <c r="B13" s="26" t="s">
        <v>150</v>
      </c>
      <c r="C13" s="26" t="s">
        <v>151</v>
      </c>
      <c r="D13" s="41" t="s">
        <v>126</v>
      </c>
      <c r="E13" s="27" t="s">
        <v>127</v>
      </c>
      <c r="F13" s="28" t="s">
        <v>128</v>
      </c>
      <c r="G13" s="29">
        <v>8640</v>
      </c>
      <c r="H13" s="29">
        <v>7488</v>
      </c>
      <c r="I13" s="29">
        <v>8064</v>
      </c>
      <c r="J13" s="29">
        <v>9216</v>
      </c>
      <c r="K13" s="29">
        <v>9024</v>
      </c>
      <c r="L13" s="29">
        <v>5184</v>
      </c>
      <c r="M13" s="29">
        <v>6000</v>
      </c>
      <c r="N13" s="31" t="s">
        <v>152</v>
      </c>
      <c r="O13" s="32">
        <f>AVERAGE(G13:M13)</f>
        <v>7659.42857142857</v>
      </c>
      <c r="R13" s="17">
        <f t="shared" si="0"/>
        <v>53616</v>
      </c>
    </row>
    <row r="14" ht="12" customHeight="1" spans="1:18">
      <c r="A14" s="20" t="s">
        <v>153</v>
      </c>
      <c r="B14" s="20" t="s">
        <v>154</v>
      </c>
      <c r="C14" s="20" t="s">
        <v>151</v>
      </c>
      <c r="D14" s="33" t="s">
        <v>136</v>
      </c>
      <c r="E14" s="33" t="s">
        <v>133</v>
      </c>
      <c r="F14" s="33" t="s">
        <v>128</v>
      </c>
      <c r="G14" s="34">
        <v>3456</v>
      </c>
      <c r="H14" s="34">
        <v>1920</v>
      </c>
      <c r="I14" s="34">
        <v>1152</v>
      </c>
      <c r="J14" s="43" t="s">
        <v>55</v>
      </c>
      <c r="K14" s="43" t="s">
        <v>55</v>
      </c>
      <c r="L14" s="43" t="s">
        <v>55</v>
      </c>
      <c r="M14" s="43" t="s">
        <v>55</v>
      </c>
      <c r="N14" s="31" t="s">
        <v>152</v>
      </c>
      <c r="O14" s="32">
        <f>AVERAGE(G14:M14)</f>
        <v>2176</v>
      </c>
      <c r="R14" s="17">
        <f t="shared" si="0"/>
        <v>6528</v>
      </c>
    </row>
    <row r="15" ht="12.6" customHeight="1" spans="1:18">
      <c r="A15" s="33" t="s">
        <v>155</v>
      </c>
      <c r="B15" s="33" t="s">
        <v>156</v>
      </c>
      <c r="C15" s="20" t="s">
        <v>151</v>
      </c>
      <c r="D15" s="33" t="s">
        <v>132</v>
      </c>
      <c r="E15" s="33" t="s">
        <v>133</v>
      </c>
      <c r="F15" s="33" t="s">
        <v>128</v>
      </c>
      <c r="G15" s="34">
        <v>3456</v>
      </c>
      <c r="H15" s="34">
        <v>5568</v>
      </c>
      <c r="I15" s="34">
        <v>6336</v>
      </c>
      <c r="J15" s="34">
        <v>6336</v>
      </c>
      <c r="K15" s="34">
        <v>7680</v>
      </c>
      <c r="L15" s="34">
        <v>7140</v>
      </c>
      <c r="M15" s="34">
        <v>6000</v>
      </c>
      <c r="N15" s="31" t="s">
        <v>152</v>
      </c>
      <c r="O15" s="32">
        <f>AVERAGE(G15:M15)</f>
        <v>6073.71428571429</v>
      </c>
      <c r="R15" s="17">
        <f t="shared" si="0"/>
        <v>42516</v>
      </c>
    </row>
    <row r="16" s="16" customFormat="1" ht="12" customHeight="1" spans="1:18">
      <c r="A16" s="36" t="s">
        <v>157</v>
      </c>
      <c r="B16" s="37"/>
      <c r="C16" s="37"/>
      <c r="D16" s="37"/>
      <c r="E16" s="37"/>
      <c r="F16" s="37"/>
      <c r="G16" s="38">
        <f t="shared" ref="G16:M16" si="3">SUM(G13:G15)</f>
        <v>15552</v>
      </c>
      <c r="H16" s="38">
        <f t="shared" si="3"/>
        <v>14976</v>
      </c>
      <c r="I16" s="38">
        <f t="shared" si="3"/>
        <v>15552</v>
      </c>
      <c r="J16" s="38">
        <f t="shared" si="3"/>
        <v>15552</v>
      </c>
      <c r="K16" s="38">
        <f t="shared" si="3"/>
        <v>16704</v>
      </c>
      <c r="L16" s="38">
        <f t="shared" si="3"/>
        <v>12324</v>
      </c>
      <c r="M16" s="38">
        <f t="shared" si="3"/>
        <v>12000</v>
      </c>
      <c r="N16" s="31" t="s">
        <v>152</v>
      </c>
      <c r="O16" s="39">
        <f t="shared" ref="O16:O22" si="4">AVERAGE(G16:M16)</f>
        <v>14665.7142857143</v>
      </c>
      <c r="P16" s="40">
        <f>O16/$O$27</f>
        <v>0.105255711091221</v>
      </c>
      <c r="Q16" s="16">
        <f t="shared" ref="Q16:Q23" si="5">O16*12</f>
        <v>175988.571428571</v>
      </c>
      <c r="R16" s="17">
        <f t="shared" si="0"/>
        <v>102660</v>
      </c>
    </row>
    <row r="17" ht="12.6" customHeight="1" spans="1:18">
      <c r="A17" s="20" t="s">
        <v>158</v>
      </c>
      <c r="B17" s="20" t="s">
        <v>107</v>
      </c>
      <c r="C17" s="20" t="s">
        <v>108</v>
      </c>
      <c r="D17" s="20" t="s">
        <v>109</v>
      </c>
      <c r="E17" s="20"/>
      <c r="F17" s="20"/>
      <c r="G17" s="20" t="s">
        <v>112</v>
      </c>
      <c r="H17" s="20" t="s">
        <v>113</v>
      </c>
      <c r="I17" s="20" t="s">
        <v>114</v>
      </c>
      <c r="J17" s="20" t="s">
        <v>115</v>
      </c>
      <c r="K17" s="20" t="s">
        <v>116</v>
      </c>
      <c r="L17" s="20" t="s">
        <v>117</v>
      </c>
      <c r="M17" s="20" t="s">
        <v>118</v>
      </c>
      <c r="N17" s="31" t="s">
        <v>159</v>
      </c>
      <c r="O17" s="24"/>
      <c r="R17" s="17">
        <f t="shared" si="0"/>
        <v>0</v>
      </c>
    </row>
    <row r="18" ht="12" customHeight="1" spans="1:18">
      <c r="A18" s="20" t="s">
        <v>160</v>
      </c>
      <c r="B18" s="20" t="s">
        <v>161</v>
      </c>
      <c r="C18" s="20" t="s">
        <v>162</v>
      </c>
      <c r="D18" s="33" t="s">
        <v>132</v>
      </c>
      <c r="E18" s="33" t="s">
        <v>133</v>
      </c>
      <c r="F18" s="33" t="s">
        <v>128</v>
      </c>
      <c r="G18" s="34">
        <v>12096</v>
      </c>
      <c r="H18" s="34">
        <v>6048</v>
      </c>
      <c r="I18" s="34">
        <v>6048</v>
      </c>
      <c r="J18" s="34">
        <v>6048</v>
      </c>
      <c r="K18" s="34">
        <v>6048</v>
      </c>
      <c r="L18" s="34">
        <v>6048</v>
      </c>
      <c r="M18" s="34">
        <v>6049</v>
      </c>
      <c r="N18" s="31" t="s">
        <v>159</v>
      </c>
      <c r="O18" s="32">
        <f>AVERAGE(G18:M18)</f>
        <v>6912.14285714286</v>
      </c>
      <c r="Q18" s="18">
        <f t="shared" si="5"/>
        <v>82945.7142857143</v>
      </c>
      <c r="R18" s="17">
        <f t="shared" si="0"/>
        <v>48385</v>
      </c>
    </row>
    <row r="19" s="16" customFormat="1" ht="12" customHeight="1" spans="1:18">
      <c r="A19" s="36" t="s">
        <v>163</v>
      </c>
      <c r="B19" s="37"/>
      <c r="C19" s="37"/>
      <c r="D19" s="37"/>
      <c r="E19" s="37"/>
      <c r="F19" s="37"/>
      <c r="G19" s="38">
        <v>12096</v>
      </c>
      <c r="H19" s="38">
        <v>6048</v>
      </c>
      <c r="I19" s="38">
        <v>6048</v>
      </c>
      <c r="J19" s="38">
        <v>6048</v>
      </c>
      <c r="K19" s="38">
        <v>6048</v>
      </c>
      <c r="L19" s="38">
        <v>6048</v>
      </c>
      <c r="M19" s="38">
        <v>6049</v>
      </c>
      <c r="N19" s="31" t="s">
        <v>159</v>
      </c>
      <c r="O19" s="39">
        <f t="shared" si="4"/>
        <v>6912.14285714286</v>
      </c>
      <c r="P19" s="40">
        <f>O19/$O$27</f>
        <v>0.0496083925691477</v>
      </c>
      <c r="Q19" s="16">
        <f t="shared" si="5"/>
        <v>82945.7142857143</v>
      </c>
      <c r="R19" s="17">
        <f t="shared" si="0"/>
        <v>48385</v>
      </c>
    </row>
    <row r="20" ht="12.6" customHeight="1" spans="1:18">
      <c r="A20" s="20" t="s">
        <v>164</v>
      </c>
      <c r="B20" s="20" t="s">
        <v>107</v>
      </c>
      <c r="C20" s="20" t="s">
        <v>108</v>
      </c>
      <c r="D20" s="20" t="s">
        <v>109</v>
      </c>
      <c r="E20" s="20"/>
      <c r="F20" s="20"/>
      <c r="G20" s="20" t="s">
        <v>112</v>
      </c>
      <c r="H20" s="20" t="s">
        <v>113</v>
      </c>
      <c r="I20" s="20" t="s">
        <v>114</v>
      </c>
      <c r="J20" s="20" t="s">
        <v>115</v>
      </c>
      <c r="K20" s="20" t="s">
        <v>116</v>
      </c>
      <c r="L20" s="20" t="s">
        <v>117</v>
      </c>
      <c r="M20" s="20" t="s">
        <v>118</v>
      </c>
      <c r="N20" s="31" t="s">
        <v>165</v>
      </c>
      <c r="O20" s="24"/>
      <c r="R20" s="17">
        <f t="shared" si="0"/>
        <v>0</v>
      </c>
    </row>
    <row r="21" ht="12.6" customHeight="1" spans="1:18">
      <c r="A21" s="20" t="s">
        <v>166</v>
      </c>
      <c r="B21" s="20" t="s">
        <v>167</v>
      </c>
      <c r="C21" s="20" t="s">
        <v>168</v>
      </c>
      <c r="D21" s="33" t="s">
        <v>136</v>
      </c>
      <c r="E21" s="33" t="s">
        <v>133</v>
      </c>
      <c r="F21" s="33" t="s">
        <v>128</v>
      </c>
      <c r="G21" s="43" t="s">
        <v>55</v>
      </c>
      <c r="H21" s="21"/>
      <c r="I21" s="34">
        <v>4788</v>
      </c>
      <c r="J21" s="34">
        <v>4788</v>
      </c>
      <c r="K21" s="34">
        <v>15624</v>
      </c>
      <c r="L21" s="34">
        <v>15624</v>
      </c>
      <c r="M21" s="34">
        <v>15625</v>
      </c>
      <c r="N21" s="31" t="s">
        <v>165</v>
      </c>
      <c r="O21" s="32">
        <f t="shared" si="4"/>
        <v>11289.8</v>
      </c>
      <c r="Q21" s="18">
        <f t="shared" si="5"/>
        <v>135477.6</v>
      </c>
      <c r="R21" s="17">
        <f t="shared" si="0"/>
        <v>56449</v>
      </c>
    </row>
    <row r="22" ht="12.6" customHeight="1" spans="1:18">
      <c r="A22" s="33" t="s">
        <v>169</v>
      </c>
      <c r="B22" s="33" t="s">
        <v>170</v>
      </c>
      <c r="C22" s="20" t="s">
        <v>168</v>
      </c>
      <c r="D22" s="33" t="s">
        <v>132</v>
      </c>
      <c r="E22" s="33" t="s">
        <v>133</v>
      </c>
      <c r="F22" s="33" t="s">
        <v>128</v>
      </c>
      <c r="G22" s="21"/>
      <c r="H22" s="20" t="s">
        <v>171</v>
      </c>
      <c r="I22" s="34">
        <v>1260</v>
      </c>
      <c r="J22" s="34">
        <v>1260</v>
      </c>
      <c r="K22" s="34">
        <v>2520</v>
      </c>
      <c r="L22" s="34">
        <v>2520</v>
      </c>
      <c r="M22" s="34">
        <v>2521</v>
      </c>
      <c r="N22" s="31" t="s">
        <v>165</v>
      </c>
      <c r="O22" s="32">
        <f t="shared" si="4"/>
        <v>2016.2</v>
      </c>
      <c r="Q22" s="18">
        <f t="shared" si="5"/>
        <v>24194.4</v>
      </c>
      <c r="R22" s="17">
        <f t="shared" si="0"/>
        <v>10081</v>
      </c>
    </row>
    <row r="23" s="16" customFormat="1" ht="12" customHeight="1" spans="1:18">
      <c r="A23" s="36" t="s">
        <v>172</v>
      </c>
      <c r="B23" s="37"/>
      <c r="C23" s="37"/>
      <c r="D23" s="37"/>
      <c r="E23" s="37"/>
      <c r="F23" s="37"/>
      <c r="G23" s="36" t="s">
        <v>171</v>
      </c>
      <c r="H23" s="36" t="s">
        <v>171</v>
      </c>
      <c r="I23" s="38">
        <v>6048</v>
      </c>
      <c r="J23" s="38">
        <v>6048</v>
      </c>
      <c r="K23" s="38">
        <v>18144</v>
      </c>
      <c r="L23" s="38">
        <v>18144</v>
      </c>
      <c r="M23" s="38">
        <v>18146</v>
      </c>
      <c r="N23" s="31" t="s">
        <v>165</v>
      </c>
      <c r="O23" s="39">
        <f t="shared" ref="O23:O27" si="6">AVERAGE(G23:M23)</f>
        <v>13306</v>
      </c>
      <c r="P23" s="40">
        <f>O23/$O$27</f>
        <v>0.0954970528195837</v>
      </c>
      <c r="Q23" s="16">
        <f t="shared" si="5"/>
        <v>159672</v>
      </c>
      <c r="R23" s="17">
        <f t="shared" si="0"/>
        <v>66530</v>
      </c>
    </row>
    <row r="24" s="17" customFormat="1" ht="12" customHeight="1" spans="1:18">
      <c r="A24" s="44"/>
      <c r="B24" s="45"/>
      <c r="C24" s="45"/>
      <c r="D24" s="46"/>
      <c r="E24" s="46"/>
      <c r="F24" s="46"/>
      <c r="G24" s="47" t="s">
        <v>112</v>
      </c>
      <c r="H24" s="47" t="s">
        <v>113</v>
      </c>
      <c r="I24" s="47" t="s">
        <v>114</v>
      </c>
      <c r="J24" s="47" t="s">
        <v>115</v>
      </c>
      <c r="K24" s="47" t="s">
        <v>116</v>
      </c>
      <c r="L24" s="47" t="s">
        <v>117</v>
      </c>
      <c r="M24" s="47" t="s">
        <v>118</v>
      </c>
      <c r="N24" s="48"/>
      <c r="O24" s="49" t="s">
        <v>120</v>
      </c>
    </row>
    <row r="25" ht="12.6" customHeight="1" spans="1:18">
      <c r="A25" s="47" t="s">
        <v>173</v>
      </c>
      <c r="B25" s="50"/>
      <c r="C25" s="50"/>
      <c r="D25" s="50"/>
      <c r="E25" s="50" t="s">
        <v>174</v>
      </c>
      <c r="F25" s="50"/>
      <c r="G25" s="51">
        <v>105444</v>
      </c>
      <c r="H25" s="51">
        <v>93672</v>
      </c>
      <c r="I25" s="51">
        <v>88380</v>
      </c>
      <c r="J25" s="51">
        <v>113688</v>
      </c>
      <c r="K25" s="51">
        <v>148296</v>
      </c>
      <c r="L25" s="51">
        <v>115248</v>
      </c>
      <c r="M25" s="51">
        <v>96723</v>
      </c>
      <c r="N25" s="52"/>
      <c r="O25" s="49">
        <f t="shared" si="6"/>
        <v>108778.714285714</v>
      </c>
    </row>
    <row r="26" ht="12.6" customHeight="1" spans="1:18">
      <c r="A26" s="26" t="s">
        <v>175</v>
      </c>
      <c r="B26" s="53"/>
      <c r="C26" s="53"/>
      <c r="D26" s="53"/>
      <c r="E26" s="53" t="s">
        <v>176</v>
      </c>
      <c r="F26" s="53"/>
      <c r="G26" s="54">
        <v>23760</v>
      </c>
      <c r="H26" s="29">
        <v>31680</v>
      </c>
      <c r="I26" s="29">
        <v>32256</v>
      </c>
      <c r="J26" s="29">
        <v>24336</v>
      </c>
      <c r="K26" s="54">
        <v>27168</v>
      </c>
      <c r="L26" s="54">
        <v>50544</v>
      </c>
      <c r="M26" s="29">
        <v>24144</v>
      </c>
      <c r="N26" s="55"/>
      <c r="O26" s="56">
        <f t="shared" si="6"/>
        <v>30555.4285714286</v>
      </c>
    </row>
    <row r="27" s="17" customFormat="1" ht="12" customHeight="1" spans="1:18">
      <c r="A27" s="57" t="s">
        <v>177</v>
      </c>
      <c r="B27" s="58"/>
      <c r="C27" s="58"/>
      <c r="D27" s="58"/>
      <c r="E27" s="58"/>
      <c r="F27" s="58"/>
      <c r="G27" s="59">
        <f t="shared" ref="G27:M27" si="7">SUM(G25:G26)</f>
        <v>129204</v>
      </c>
      <c r="H27" s="59">
        <f t="shared" si="7"/>
        <v>125352</v>
      </c>
      <c r="I27" s="59">
        <f t="shared" si="7"/>
        <v>120636</v>
      </c>
      <c r="J27" s="59">
        <f t="shared" si="7"/>
        <v>138024</v>
      </c>
      <c r="K27" s="59">
        <f t="shared" si="7"/>
        <v>175464</v>
      </c>
      <c r="L27" s="59">
        <f t="shared" si="7"/>
        <v>165792</v>
      </c>
      <c r="M27" s="59">
        <f t="shared" si="7"/>
        <v>120867</v>
      </c>
      <c r="N27" s="60" t="s">
        <v>102</v>
      </c>
      <c r="O27" s="61">
        <f t="shared" si="6"/>
        <v>139334.142857143</v>
      </c>
      <c r="Q27" s="62">
        <f>O27*12</f>
        <v>1672009.71428571</v>
      </c>
      <c r="R27" s="17">
        <f>SUM(G27:M27)</f>
        <v>975339</v>
      </c>
    </row>
    <row r="30" ht="15" spans="1:18">
      <c r="A30" s="63" t="s">
        <v>178</v>
      </c>
    </row>
    <row r="31" ht="15" spans="1:18">
      <c r="A31" s="63">
        <v>0</v>
      </c>
      <c r="B31" s="63" t="s">
        <v>179</v>
      </c>
      <c r="C31" s="63" t="s">
        <v>179</v>
      </c>
      <c r="D31" s="18">
        <f>22.8/0.12</f>
        <v>190</v>
      </c>
    </row>
    <row r="32" ht="29.25" spans="1:18">
      <c r="A32" s="64" t="s">
        <v>180</v>
      </c>
      <c r="B32" s="64" t="s">
        <v>181</v>
      </c>
      <c r="C32" s="65" t="s">
        <v>182</v>
      </c>
      <c r="R32" s="18">
        <f>R23+R19</f>
        <v>114915</v>
      </c>
    </row>
    <row r="33" ht="15" spans="1:18">
      <c r="A33" s="66"/>
      <c r="B33" s="66"/>
      <c r="C33" s="65"/>
    </row>
    <row r="34" spans="1:18">
      <c r="C34" s="31" t="s">
        <v>165</v>
      </c>
      <c r="E34" s="31" t="s">
        <v>159</v>
      </c>
      <c r="G34" s="31" t="s">
        <v>141</v>
      </c>
      <c r="I34" s="18" t="s">
        <v>129</v>
      </c>
      <c r="K34" s="31" t="s">
        <v>152</v>
      </c>
      <c r="R34" s="18">
        <f>R32/R27</f>
        <v>0.117820573154565</v>
      </c>
    </row>
    <row r="35" spans="1:18">
      <c r="A35" s="18" t="s">
        <v>183</v>
      </c>
      <c r="B35" s="18" t="s">
        <v>184</v>
      </c>
      <c r="C35" s="18" t="s">
        <v>120</v>
      </c>
      <c r="D35" s="18" t="s">
        <v>185</v>
      </c>
      <c r="E35" s="18" t="s">
        <v>120</v>
      </c>
      <c r="F35" s="18" t="s">
        <v>185</v>
      </c>
      <c r="G35" s="18" t="s">
        <v>120</v>
      </c>
      <c r="H35" s="18" t="s">
        <v>185</v>
      </c>
      <c r="I35" s="18" t="s">
        <v>120</v>
      </c>
      <c r="J35" s="18" t="s">
        <v>185</v>
      </c>
      <c r="K35" s="18" t="s">
        <v>120</v>
      </c>
      <c r="L35" s="18" t="s">
        <v>185</v>
      </c>
    </row>
    <row r="36" spans="1:18">
      <c r="A36" s="18" t="s">
        <v>186</v>
      </c>
      <c r="B36" s="27" t="s">
        <v>127</v>
      </c>
      <c r="C36" s="67">
        <f>SUMIFS($O:$O,$N:$N,C$34,$E:$E,$B36)</f>
        <v>0</v>
      </c>
      <c r="D36" s="67">
        <f t="shared" ref="D36:D38" si="8">C36*12</f>
        <v>0</v>
      </c>
      <c r="E36" s="67">
        <f>SUMIFS($O:$O,$N:$N,E$34,$E:$E,$B36)</f>
        <v>0</v>
      </c>
      <c r="F36" s="67">
        <f t="shared" ref="F36:F38" si="9">E36*12</f>
        <v>0</v>
      </c>
      <c r="G36" s="67">
        <f>SUMIFS($O:$O,$N:$N,G$34,$E:$E,$B36)</f>
        <v>19008</v>
      </c>
      <c r="H36" s="67">
        <f t="shared" ref="H36:H38" si="10">G36*12</f>
        <v>228096</v>
      </c>
      <c r="I36" s="67">
        <f>SUMIFS($O:$O,$N:$N,I$34,$E:$E,$B36)</f>
        <v>9072</v>
      </c>
      <c r="J36" s="67">
        <f t="shared" ref="J36:J38" si="11">I36*12</f>
        <v>108864</v>
      </c>
      <c r="K36" s="67">
        <f>SUMIFS($O:$O,$N:$N,K$34,$E:$E,$B36)</f>
        <v>7659.42857142857</v>
      </c>
      <c r="L36" s="67">
        <f t="shared" ref="L36:L38" si="12">K36*12</f>
        <v>91913.1428571429</v>
      </c>
      <c r="M36" s="67">
        <f>D36+F36+H36+J36+L36</f>
        <v>428873.142857143</v>
      </c>
    </row>
    <row r="37" spans="1:18">
      <c r="A37" s="18" t="s">
        <v>186</v>
      </c>
      <c r="B37" s="33" t="s">
        <v>133</v>
      </c>
      <c r="C37" s="67">
        <f>SUMIFS($O:$O,$N:$N,C$34,$E:$E,$B37)</f>
        <v>13306</v>
      </c>
      <c r="D37" s="67">
        <f t="shared" si="8"/>
        <v>159672</v>
      </c>
      <c r="E37" s="67">
        <f>SUMIFS($O:$O,$N:$N,E$34,$E:$E,$B37)</f>
        <v>6912.14285714286</v>
      </c>
      <c r="F37" s="67">
        <f t="shared" si="9"/>
        <v>82945.7142857143</v>
      </c>
      <c r="G37" s="67">
        <f>SUMIFS($O:$O,$N:$N,G$34,$E:$E,$B37)</f>
        <v>14688</v>
      </c>
      <c r="H37" s="67">
        <f t="shared" si="10"/>
        <v>176256</v>
      </c>
      <c r="I37" s="67">
        <f>SUMIFS($O:$O,$N:$N,I$34,$E:$E,$B37)</f>
        <v>70668</v>
      </c>
      <c r="J37" s="67">
        <f t="shared" si="11"/>
        <v>848016</v>
      </c>
      <c r="K37" s="67">
        <f>SUMIFS($O:$O,$N:$N,K$34,$E:$E,$B37)</f>
        <v>8249.71428571429</v>
      </c>
      <c r="L37" s="67">
        <f t="shared" si="12"/>
        <v>98996.5714285714</v>
      </c>
      <c r="M37" s="67">
        <f>D37+F37+H37+J37+L37</f>
        <v>1365886.28571429</v>
      </c>
    </row>
    <row r="38" spans="1:18">
      <c r="A38" s="18" t="s">
        <v>187</v>
      </c>
      <c r="B38" s="33" t="s">
        <v>128</v>
      </c>
      <c r="C38" s="67">
        <f>SUMIFS($O:$O,$N:$N,C$34,$F:$F,$B38)</f>
        <v>13306</v>
      </c>
      <c r="D38" s="67">
        <f t="shared" si="8"/>
        <v>159672</v>
      </c>
      <c r="E38" s="67">
        <f>SUMIFS($O:$O,$N:$N,E$34,$F:$F,$B38)</f>
        <v>6912.14285714286</v>
      </c>
      <c r="F38" s="67">
        <f t="shared" si="9"/>
        <v>82945.7142857143</v>
      </c>
      <c r="G38" s="67">
        <f>SUMIFS($O:$O,$N:$N,G$34,$F:$F,$B38)</f>
        <v>33696</v>
      </c>
      <c r="H38" s="67">
        <f t="shared" si="10"/>
        <v>404352</v>
      </c>
      <c r="I38" s="67">
        <f>SUMIFS($O:$O,$N:$N,I$34,$F:$F,$B38)</f>
        <v>79740</v>
      </c>
      <c r="J38" s="67">
        <f t="shared" si="11"/>
        <v>956880</v>
      </c>
      <c r="K38" s="67">
        <f>SUMIFS($O:$O,$N:$N,K$34,$F:$F,$B38)</f>
        <v>15909.1428571429</v>
      </c>
      <c r="L38" s="67">
        <f t="shared" si="12"/>
        <v>190909.714285714</v>
      </c>
      <c r="M38" s="67">
        <f>D38+F38+H38+J38+L38</f>
        <v>1794759.42857143</v>
      </c>
    </row>
    <row r="40" spans="1:18">
      <c r="C40" s="31" t="s">
        <v>165</v>
      </c>
      <c r="E40" s="31" t="s">
        <v>159</v>
      </c>
      <c r="G40" s="31" t="s">
        <v>141</v>
      </c>
      <c r="I40" s="18" t="s">
        <v>129</v>
      </c>
      <c r="K40" s="31" t="s">
        <v>152</v>
      </c>
    </row>
    <row r="41" spans="1:18">
      <c r="A41" s="18" t="s">
        <v>183</v>
      </c>
      <c r="B41" s="18" t="s">
        <v>184</v>
      </c>
      <c r="C41" s="18" t="s">
        <v>188</v>
      </c>
      <c r="D41" s="18" t="s">
        <v>185</v>
      </c>
      <c r="E41" s="18" t="s">
        <v>188</v>
      </c>
      <c r="F41" s="18" t="s">
        <v>185</v>
      </c>
      <c r="G41" s="18" t="s">
        <v>188</v>
      </c>
      <c r="H41" s="18" t="s">
        <v>185</v>
      </c>
      <c r="I41" s="18" t="s">
        <v>188</v>
      </c>
      <c r="J41" s="18" t="s">
        <v>185</v>
      </c>
      <c r="K41" s="18" t="s">
        <v>188</v>
      </c>
      <c r="L41" s="18" t="s">
        <v>185</v>
      </c>
      <c r="M41" s="18" t="s">
        <v>188</v>
      </c>
      <c r="N41" s="18" t="s">
        <v>185</v>
      </c>
      <c r="P41" s="18" t="s">
        <v>183</v>
      </c>
      <c r="Q41" s="18" t="s">
        <v>7</v>
      </c>
    </row>
    <row r="42" ht="28.5" spans="1:18">
      <c r="A42" s="18" t="s">
        <v>186</v>
      </c>
      <c r="B42" s="27" t="s">
        <v>127</v>
      </c>
      <c r="C42" s="67">
        <f>SUMIFS($R:$R,$N:$N,C$34,$E:$E,$B42)</f>
        <v>0</v>
      </c>
      <c r="D42" s="67">
        <f>C42/7*12</f>
        <v>0</v>
      </c>
      <c r="E42" s="67">
        <f>SUMIFS($R:$R,$N:$N,E$34,$E:$E,$B42)</f>
        <v>0</v>
      </c>
      <c r="F42" s="67">
        <f t="shared" ref="F42:F44" si="13">E42/7*12</f>
        <v>0</v>
      </c>
      <c r="G42" s="67">
        <f>SUMIFS($R:$R,$N:$N,G$34,$E:$E,$B42)</f>
        <v>133056</v>
      </c>
      <c r="H42" s="67">
        <f t="shared" ref="H42:H44" si="14">G42/7*12</f>
        <v>228096</v>
      </c>
      <c r="I42" s="67">
        <f>SUMIFS($R:$R,$N:$N,I$34,$E:$E,$B42)</f>
        <v>27216</v>
      </c>
      <c r="J42" s="67">
        <f t="shared" ref="J42:J44" si="15">I42/7*12</f>
        <v>46656</v>
      </c>
      <c r="K42" s="67">
        <f>SUMIFS($R:$R,$N:$N,K$34,$E:$E,$B42)</f>
        <v>53616</v>
      </c>
      <c r="L42" s="67">
        <f t="shared" ref="L42:L44" si="16">K42/7*12</f>
        <v>91913.1428571429</v>
      </c>
      <c r="M42" s="67">
        <f>C42+E42+G42+I42+K42</f>
        <v>213888</v>
      </c>
      <c r="P42" s="18" t="s">
        <v>4</v>
      </c>
      <c r="Q42" s="18">
        <v>1750000</v>
      </c>
    </row>
    <row r="43" ht="28.5" spans="1:18">
      <c r="A43" s="18" t="s">
        <v>186</v>
      </c>
      <c r="B43" s="33" t="s">
        <v>133</v>
      </c>
      <c r="C43" s="67">
        <f>SUMIFS($R:$R,$N:$N,C$34,$E:$E,$B43)</f>
        <v>66530</v>
      </c>
      <c r="D43" s="67">
        <f>C43/7*12</f>
        <v>114051.428571429</v>
      </c>
      <c r="E43" s="67">
        <f>SUMIFS($R:$R,$N:$N,E$34,$E:$E,$B43)</f>
        <v>48385</v>
      </c>
      <c r="F43" s="67">
        <f t="shared" si="13"/>
        <v>82945.7142857143</v>
      </c>
      <c r="G43" s="67">
        <f>SUMIFS($R:$R,$N:$N,G$34,$E:$E,$B43)</f>
        <v>102816</v>
      </c>
      <c r="H43" s="67">
        <f t="shared" si="14"/>
        <v>176256</v>
      </c>
      <c r="I43" s="67">
        <f>SUMIFS($R:$R,$N:$N,I$34,$E:$E,$B43)</f>
        <v>494676</v>
      </c>
      <c r="J43" s="67">
        <f t="shared" si="15"/>
        <v>848016</v>
      </c>
      <c r="K43" s="67">
        <f>SUMIFS($R:$R,$N:$N,K$34,$E:$E,$B43)</f>
        <v>49044</v>
      </c>
      <c r="L43" s="67">
        <f t="shared" si="16"/>
        <v>84075.4285714286</v>
      </c>
      <c r="M43" s="67">
        <f>C43+E43+G43+I43+K43</f>
        <v>761451</v>
      </c>
      <c r="P43" s="18" t="s">
        <v>10</v>
      </c>
      <c r="Q43" s="18">
        <v>150000</v>
      </c>
    </row>
    <row r="44" ht="28.5" spans="1:18">
      <c r="A44" s="18" t="s">
        <v>187</v>
      </c>
      <c r="B44" s="33" t="s">
        <v>128</v>
      </c>
      <c r="C44" s="67">
        <f>SUMIFS($R:$R,$N:$N,C$34,$F:$F,$B44)</f>
        <v>66530</v>
      </c>
      <c r="D44" s="67">
        <f>C44/7*12</f>
        <v>114051.428571429</v>
      </c>
      <c r="E44" s="67">
        <f>SUMIFS($R:$R,$N:$N,E$34,$F:$F,$B44)</f>
        <v>48385</v>
      </c>
      <c r="F44" s="67">
        <f t="shared" si="13"/>
        <v>82945.7142857143</v>
      </c>
      <c r="G44" s="67">
        <f>SUMIFS($R:$R,$N:$N,G$34,$F:$F,$B44)</f>
        <v>235872</v>
      </c>
      <c r="H44" s="67">
        <f t="shared" si="14"/>
        <v>404352</v>
      </c>
      <c r="I44" s="67">
        <f>SUMIFS($R:$R,$N:$N,I$34,$F:$F,$B44)</f>
        <v>521892</v>
      </c>
      <c r="J44" s="67">
        <f t="shared" si="15"/>
        <v>894672</v>
      </c>
      <c r="K44" s="67">
        <f>SUMIFS($R:$R,$N:$N,K$34,$F:$F,$B44)</f>
        <v>102660</v>
      </c>
      <c r="L44" s="67">
        <f t="shared" si="16"/>
        <v>175988.571428571</v>
      </c>
      <c r="M44" s="67">
        <f>C44+E44+G44+I44+K44</f>
        <v>975339</v>
      </c>
      <c r="P44" s="18" t="s">
        <v>13</v>
      </c>
      <c r="Q44" s="18">
        <v>1900000</v>
      </c>
    </row>
    <row r="45" spans="1:18">
      <c r="A45" s="68"/>
      <c r="B45" s="68"/>
      <c r="C45" s="68"/>
      <c r="D45" s="68"/>
      <c r="E45" s="68"/>
      <c r="F45" s="68"/>
      <c r="G45" s="68"/>
      <c r="H45" s="68"/>
    </row>
    <row r="46" spans="1:18">
      <c r="A46" s="68"/>
      <c r="B46" s="68"/>
      <c r="C46" s="68"/>
      <c r="D46" s="68"/>
      <c r="E46" s="68"/>
      <c r="F46" s="68"/>
      <c r="G46" s="68"/>
      <c r="H46" s="68"/>
    </row>
    <row r="47" spans="1:18">
      <c r="A47" s="68"/>
      <c r="B47" s="68"/>
      <c r="C47" s="68"/>
      <c r="D47" s="68"/>
      <c r="E47" s="68"/>
      <c r="F47" s="68"/>
      <c r="G47" s="68"/>
      <c r="H47" s="68"/>
    </row>
    <row r="48" ht="15" spans="1:18">
      <c r="A48" s="68"/>
      <c r="B48" s="68"/>
      <c r="C48" s="68"/>
      <c r="D48" s="68"/>
      <c r="E48" s="68"/>
      <c r="F48" s="68"/>
      <c r="G48" s="68"/>
      <c r="H48" s="68"/>
      <c r="M48" s="63" t="s">
        <v>189</v>
      </c>
    </row>
    <row r="49" ht="15" spans="1:18">
      <c r="A49" s="68"/>
      <c r="B49" s="68"/>
      <c r="C49" s="68"/>
      <c r="D49" s="68">
        <f>D51/D52</f>
        <v>975339</v>
      </c>
      <c r="E49" s="68"/>
      <c r="F49" s="68"/>
      <c r="G49" s="68"/>
      <c r="H49" s="68"/>
      <c r="M49" s="63" t="s">
        <v>190</v>
      </c>
      <c r="N49" s="63" t="s">
        <v>191</v>
      </c>
      <c r="O49" s="63" t="s">
        <v>192</v>
      </c>
      <c r="P49" s="18">
        <v>26.6</v>
      </c>
      <c r="Q49" s="18">
        <v>41.8</v>
      </c>
      <c r="R49" s="18">
        <f>P49+Q49</f>
        <v>68.4</v>
      </c>
    </row>
    <row r="50" ht="29.25" spans="1:18">
      <c r="A50" s="1" t="s">
        <v>193</v>
      </c>
      <c r="B50" s="1" t="s">
        <v>194</v>
      </c>
      <c r="C50" s="1" t="s">
        <v>129</v>
      </c>
      <c r="D50" s="2" t="s">
        <v>195</v>
      </c>
      <c r="E50" s="1" t="s">
        <v>152</v>
      </c>
      <c r="F50" s="2" t="s">
        <v>159</v>
      </c>
      <c r="G50" s="2" t="s">
        <v>165</v>
      </c>
      <c r="H50" s="1" t="s">
        <v>196</v>
      </c>
      <c r="M50" s="64" t="s">
        <v>180</v>
      </c>
      <c r="N50" s="64" t="s">
        <v>181</v>
      </c>
      <c r="O50" s="65" t="s">
        <v>182</v>
      </c>
      <c r="P50" s="18">
        <f>P49/R49</f>
        <v>0.388888888888889</v>
      </c>
      <c r="Q50" s="18">
        <f>Q49/R49</f>
        <v>0.611111111111111</v>
      </c>
    </row>
    <row r="51" spans="1:18">
      <c r="A51" s="3" t="s">
        <v>197</v>
      </c>
      <c r="B51" s="4" t="s">
        <v>198</v>
      </c>
      <c r="C51" s="5">
        <v>494676</v>
      </c>
      <c r="D51" s="5">
        <v>102816</v>
      </c>
      <c r="E51" s="5">
        <v>49044</v>
      </c>
      <c r="F51" s="5">
        <v>48385</v>
      </c>
      <c r="G51" s="4">
        <v>66530</v>
      </c>
      <c r="H51" s="5">
        <v>761451</v>
      </c>
      <c r="I51" s="18" t="s">
        <v>133</v>
      </c>
      <c r="J51" s="18">
        <f>D51+F51+G51</f>
        <v>217731</v>
      </c>
      <c r="M51" s="18">
        <f>O51*0.14*1900000</f>
        <v>181944000000</v>
      </c>
      <c r="O51" s="19">
        <f>Q44*0.36</f>
        <v>684000</v>
      </c>
    </row>
    <row r="52" spans="1:18">
      <c r="A52" s="6" t="s">
        <v>199</v>
      </c>
      <c r="B52" s="4" t="s">
        <v>121</v>
      </c>
      <c r="C52" s="7">
        <f t="shared" ref="C52:H52" si="17">C51/$H$55</f>
        <v>0.507183656144171</v>
      </c>
      <c r="D52" s="7">
        <f t="shared" si="17"/>
        <v>0.105415655479787</v>
      </c>
      <c r="E52" s="7">
        <f t="shared" si="17"/>
        <v>0.0502840550823867</v>
      </c>
      <c r="F52" s="7">
        <f t="shared" si="17"/>
        <v>0.0496083925691478</v>
      </c>
      <c r="G52" s="7">
        <f t="shared" si="17"/>
        <v>0.068212180585417</v>
      </c>
      <c r="H52" s="7">
        <f t="shared" si="17"/>
        <v>0.78070393986091</v>
      </c>
      <c r="J52" s="18">
        <f>J51/J55</f>
        <v>0.620692899109716</v>
      </c>
    </row>
    <row r="53" spans="1:18">
      <c r="A53" s="3" t="s">
        <v>200</v>
      </c>
      <c r="B53" s="4" t="s">
        <v>198</v>
      </c>
      <c r="C53" s="5">
        <v>27216</v>
      </c>
      <c r="D53" s="4">
        <v>133056</v>
      </c>
      <c r="E53" s="5">
        <v>53616</v>
      </c>
      <c r="F53" s="4">
        <v>0</v>
      </c>
      <c r="G53" s="4">
        <v>0</v>
      </c>
      <c r="H53" s="5">
        <v>213888</v>
      </c>
      <c r="I53" s="18" t="s">
        <v>127</v>
      </c>
      <c r="J53" s="18">
        <f>D53+F53+G53</f>
        <v>133056</v>
      </c>
    </row>
    <row r="54" spans="1:18">
      <c r="A54" s="6" t="s">
        <v>201</v>
      </c>
      <c r="B54" s="4" t="s">
        <v>121</v>
      </c>
      <c r="C54" s="7">
        <f t="shared" ref="C54:H54" si="18">C53/$H$55</f>
        <v>0.0279041440975907</v>
      </c>
      <c r="D54" s="7">
        <f t="shared" si="18"/>
        <v>0.136420260032666</v>
      </c>
      <c r="E54" s="7">
        <f t="shared" si="18"/>
        <v>0.0549716560088339</v>
      </c>
      <c r="F54" s="7">
        <f t="shared" si="18"/>
        <v>0</v>
      </c>
      <c r="G54" s="7">
        <f t="shared" si="18"/>
        <v>0</v>
      </c>
      <c r="H54" s="7">
        <f t="shared" si="18"/>
        <v>0.21929606013909</v>
      </c>
      <c r="J54" s="18">
        <f>J53/J55</f>
        <v>0.379307100890284</v>
      </c>
    </row>
    <row r="55" spans="1:18">
      <c r="A55" s="4" t="s">
        <v>102</v>
      </c>
      <c r="B55" s="4" t="s">
        <v>198</v>
      </c>
      <c r="C55" s="5">
        <v>521892</v>
      </c>
      <c r="D55" s="5">
        <v>235872</v>
      </c>
      <c r="E55" s="5">
        <v>102660</v>
      </c>
      <c r="F55" s="5">
        <v>48385</v>
      </c>
      <c r="G55" s="5">
        <v>66530</v>
      </c>
      <c r="H55" s="5">
        <v>975339</v>
      </c>
      <c r="J55" s="18">
        <f>D55+F55+G55</f>
        <v>350787</v>
      </c>
    </row>
    <row r="56" spans="1:18">
      <c r="A56" s="4"/>
      <c r="B56" s="4" t="s">
        <v>121</v>
      </c>
      <c r="C56" s="7">
        <f t="shared" ref="C56:H56" si="19">C52+C54</f>
        <v>0.535087800241762</v>
      </c>
      <c r="D56" s="7">
        <f t="shared" si="19"/>
        <v>0.241835915512453</v>
      </c>
      <c r="E56" s="7">
        <f t="shared" si="19"/>
        <v>0.105255711091221</v>
      </c>
      <c r="F56" s="7">
        <f t="shared" si="19"/>
        <v>0.0496083925691478</v>
      </c>
      <c r="G56" s="7">
        <f t="shared" si="19"/>
        <v>0.068212180585417</v>
      </c>
      <c r="H56" s="7">
        <f t="shared" si="19"/>
        <v>1</v>
      </c>
    </row>
    <row r="57" spans="1:18">
      <c r="A57"/>
      <c r="B57"/>
      <c r="C57"/>
      <c r="D57"/>
      <c r="E57"/>
      <c r="F57"/>
      <c r="G57"/>
      <c r="H57"/>
    </row>
    <row r="58" ht="27" spans="1:18">
      <c r="A58" s="3" t="s">
        <v>202</v>
      </c>
      <c r="B58"/>
      <c r="C58"/>
      <c r="D58"/>
      <c r="E58"/>
      <c r="F58"/>
      <c r="G58"/>
      <c r="H58"/>
    </row>
    <row r="59" spans="1:18">
      <c r="A59" s="69" t="s">
        <v>203</v>
      </c>
      <c r="B59"/>
      <c r="C59"/>
      <c r="D59">
        <v>14</v>
      </c>
      <c r="E59"/>
      <c r="F59"/>
      <c r="G59"/>
      <c r="H59"/>
    </row>
    <row r="60" ht="40.5" spans="1:18">
      <c r="A60" s="69" t="s">
        <v>204</v>
      </c>
      <c r="B60"/>
      <c r="C60"/>
      <c r="D60"/>
      <c r="E60"/>
      <c r="F60"/>
      <c r="G60"/>
      <c r="H60"/>
    </row>
    <row r="61" ht="40.5" spans="1:18">
      <c r="A61" s="69" t="s">
        <v>205</v>
      </c>
      <c r="B61"/>
      <c r="C61"/>
      <c r="D61"/>
      <c r="E61">
        <f>0.12*190</f>
        <v>22.8</v>
      </c>
      <c r="F61"/>
      <c r="G61"/>
      <c r="H61"/>
    </row>
    <row r="62" ht="27" spans="1:18">
      <c r="A62" s="69" t="s">
        <v>206</v>
      </c>
      <c r="B62"/>
      <c r="C62"/>
      <c r="D62"/>
      <c r="E62"/>
      <c r="F62"/>
      <c r="G62"/>
      <c r="H62"/>
    </row>
    <row r="63" spans="1:18">
      <c r="A63" s="69" t="s">
        <v>207</v>
      </c>
      <c r="B63"/>
      <c r="C63"/>
      <c r="D63"/>
      <c r="E63"/>
      <c r="F63"/>
      <c r="G63"/>
      <c r="H63"/>
    </row>
    <row r="64" spans="1:18">
      <c r="A64" s="69" t="s">
        <v>208</v>
      </c>
      <c r="B64"/>
      <c r="C64"/>
      <c r="D64"/>
      <c r="E64"/>
      <c r="F64"/>
      <c r="G64"/>
      <c r="H64"/>
    </row>
    <row r="65" spans="1:8">
      <c r="A65" s="69" t="s">
        <v>209</v>
      </c>
      <c r="B65"/>
      <c r="C65"/>
      <c r="D65"/>
      <c r="E65"/>
      <c r="F65"/>
      <c r="G65"/>
      <c r="H65"/>
    </row>
    <row r="66" ht="27" spans="1:8">
      <c r="A66" s="6" t="s">
        <v>210</v>
      </c>
      <c r="B66"/>
      <c r="C66"/>
      <c r="D66"/>
      <c r="E66"/>
      <c r="F66"/>
      <c r="G66"/>
      <c r="H66"/>
    </row>
  </sheetData>
  <mergeCells count="11">
    <mergeCell ref="N1:P1"/>
    <mergeCell ref="A6:D6"/>
    <mergeCell ref="A11:D11"/>
    <mergeCell ref="A16:D16"/>
    <mergeCell ref="A19:D19"/>
    <mergeCell ref="A23:D23"/>
    <mergeCell ref="A24:D24"/>
    <mergeCell ref="A25:D25"/>
    <mergeCell ref="A26:D26"/>
    <mergeCell ref="A27:D27"/>
    <mergeCell ref="A55:A56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6"/>
  <sheetViews>
    <sheetView workbookViewId="0">
      <selection activeCell="I25" sqref="I25"/>
    </sheetView>
  </sheetViews>
  <sheetFormatPr defaultColWidth="8.73333333333333" defaultRowHeight="13.5" outlineLevelCol="7"/>
  <cols>
    <col min="1" max="1" width="30.8666666666667" customWidth="1"/>
    <col min="2" max="2" width="16.2666666666667" customWidth="1"/>
    <col min="3" max="3" width="14" customWidth="1"/>
    <col min="4" max="5" width="12" customWidth="1"/>
    <col min="6" max="8" width="12.7333333333333" customWidth="1"/>
  </cols>
  <sheetData>
    <row r="2" spans="1:8">
      <c r="A2" s="1" t="s">
        <v>193</v>
      </c>
      <c r="B2" s="1" t="s">
        <v>194</v>
      </c>
      <c r="C2" s="1" t="s">
        <v>129</v>
      </c>
      <c r="D2" s="2" t="s">
        <v>195</v>
      </c>
      <c r="E2" s="1" t="s">
        <v>152</v>
      </c>
      <c r="F2" s="2" t="s">
        <v>159</v>
      </c>
      <c r="G2" s="2" t="s">
        <v>165</v>
      </c>
      <c r="H2" s="1" t="s">
        <v>196</v>
      </c>
    </row>
    <row r="3" spans="1:8">
      <c r="A3" s="3" t="s">
        <v>197</v>
      </c>
      <c r="B3" s="4" t="s">
        <v>198</v>
      </c>
      <c r="C3" s="5">
        <v>494676</v>
      </c>
      <c r="D3" s="5">
        <v>102816</v>
      </c>
      <c r="E3" s="5">
        <v>49044</v>
      </c>
      <c r="F3" s="5">
        <v>48385</v>
      </c>
      <c r="G3" s="4">
        <v>66530</v>
      </c>
      <c r="H3" s="5">
        <v>761451</v>
      </c>
    </row>
    <row r="4" spans="1:8">
      <c r="A4" s="6" t="s">
        <v>199</v>
      </c>
      <c r="B4" s="4" t="s">
        <v>121</v>
      </c>
      <c r="C4" s="7">
        <f t="shared" ref="C4:H4" si="0">C3/$H$7</f>
        <v>0.507183656144171</v>
      </c>
      <c r="D4" s="7">
        <f t="shared" si="0"/>
        <v>0.105415655479787</v>
      </c>
      <c r="E4" s="7">
        <f t="shared" si="0"/>
        <v>0.0502840550823867</v>
      </c>
      <c r="F4" s="7">
        <f t="shared" si="0"/>
        <v>0.0496083925691478</v>
      </c>
      <c r="G4" s="7">
        <f t="shared" si="0"/>
        <v>0.068212180585417</v>
      </c>
      <c r="H4" s="7">
        <f t="shared" si="0"/>
        <v>0.78070393986091</v>
      </c>
    </row>
    <row r="5" spans="1:8">
      <c r="A5" s="3" t="s">
        <v>200</v>
      </c>
      <c r="B5" s="4" t="s">
        <v>198</v>
      </c>
      <c r="C5" s="5">
        <v>27216</v>
      </c>
      <c r="D5" s="4">
        <v>133056</v>
      </c>
      <c r="E5" s="5">
        <v>53616</v>
      </c>
      <c r="F5" s="4">
        <v>0</v>
      </c>
      <c r="G5" s="4">
        <v>0</v>
      </c>
      <c r="H5" s="5">
        <v>213888</v>
      </c>
    </row>
    <row r="6" spans="1:8">
      <c r="A6" s="6" t="s">
        <v>201</v>
      </c>
      <c r="B6" s="4" t="s">
        <v>121</v>
      </c>
      <c r="C6" s="7">
        <f t="shared" ref="C6:H6" si="1">C5/$H$7</f>
        <v>0.0279041440975907</v>
      </c>
      <c r="D6" s="7">
        <f t="shared" si="1"/>
        <v>0.136420260032666</v>
      </c>
      <c r="E6" s="7">
        <f t="shared" si="1"/>
        <v>0.0549716560088339</v>
      </c>
      <c r="F6" s="7">
        <f t="shared" si="1"/>
        <v>0</v>
      </c>
      <c r="G6" s="7">
        <f t="shared" si="1"/>
        <v>0</v>
      </c>
      <c r="H6" s="7">
        <f t="shared" si="1"/>
        <v>0.21929606013909</v>
      </c>
    </row>
    <row r="7" spans="1:8">
      <c r="A7" s="4" t="s">
        <v>102</v>
      </c>
      <c r="B7" s="4" t="s">
        <v>198</v>
      </c>
      <c r="C7" s="5">
        <v>521892</v>
      </c>
      <c r="D7" s="5">
        <v>235872</v>
      </c>
      <c r="E7" s="5">
        <v>102660</v>
      </c>
      <c r="F7" s="5">
        <v>48385</v>
      </c>
      <c r="G7" s="5">
        <v>66530</v>
      </c>
      <c r="H7" s="5">
        <v>975339</v>
      </c>
    </row>
    <row r="8" spans="1:8">
      <c r="A8" s="4"/>
      <c r="B8" s="4" t="s">
        <v>121</v>
      </c>
      <c r="C8" s="7">
        <f t="shared" ref="C8:H8" si="2">C4+C6</f>
        <v>0.535087800241762</v>
      </c>
      <c r="D8" s="7">
        <f t="shared" si="2"/>
        <v>0.241835915512453</v>
      </c>
      <c r="E8" s="7">
        <f t="shared" si="2"/>
        <v>0.105255711091221</v>
      </c>
      <c r="F8" s="7">
        <f t="shared" si="2"/>
        <v>0.0496083925691478</v>
      </c>
      <c r="G8" s="7">
        <f t="shared" si="2"/>
        <v>0.068212180585417</v>
      </c>
      <c r="H8" s="7">
        <f t="shared" si="2"/>
        <v>1</v>
      </c>
    </row>
    <row r="11" spans="1:8">
      <c r="A11" t="s">
        <v>211</v>
      </c>
      <c r="B11" s="8">
        <v>1900000</v>
      </c>
    </row>
    <row r="12" ht="15" spans="1:8">
      <c r="A12" s="9" t="s">
        <v>212</v>
      </c>
      <c r="B12" s="9" t="s">
        <v>213</v>
      </c>
      <c r="C12" s="10"/>
      <c r="D12" s="11" t="s">
        <v>189</v>
      </c>
      <c r="E12" s="11"/>
      <c r="F12" s="12" t="s">
        <v>214</v>
      </c>
      <c r="G12" s="12"/>
    </row>
    <row r="13" ht="14.25" spans="1:8">
      <c r="A13" s="9"/>
      <c r="B13" s="12" t="s">
        <v>215</v>
      </c>
      <c r="C13" s="13" t="s">
        <v>122</v>
      </c>
      <c r="D13" s="12" t="s">
        <v>215</v>
      </c>
      <c r="E13" s="13" t="s">
        <v>122</v>
      </c>
      <c r="F13" s="12" t="s">
        <v>215</v>
      </c>
      <c r="G13" s="13" t="s">
        <v>122</v>
      </c>
    </row>
    <row r="14" spans="1:8">
      <c r="A14" s="12" t="s">
        <v>216</v>
      </c>
      <c r="B14" s="12">
        <v>0</v>
      </c>
      <c r="C14" s="12">
        <f t="shared" ref="C14:G14" si="3">$B$11*B14</f>
        <v>0</v>
      </c>
      <c r="D14" s="12">
        <f>ROUND(D6,2)</f>
        <v>0.14</v>
      </c>
      <c r="E14" s="12">
        <f t="shared" si="3"/>
        <v>266000</v>
      </c>
      <c r="F14" s="12">
        <f>ROUND(D6+C6,3)-0.0011</f>
        <v>0.1629</v>
      </c>
      <c r="G14" s="12">
        <f t="shared" si="3"/>
        <v>309510</v>
      </c>
    </row>
    <row r="15" spans="1:8">
      <c r="A15" s="12" t="s">
        <v>217</v>
      </c>
      <c r="B15" s="12">
        <f>ROUND($F$8+$G$8,2)</f>
        <v>0.12</v>
      </c>
      <c r="C15" s="14">
        <f>$B$11*B15</f>
        <v>228000</v>
      </c>
      <c r="D15" s="12">
        <f>D16-D14</f>
        <v>0.22</v>
      </c>
      <c r="E15" s="12">
        <f>$B$11*D15</f>
        <v>418000</v>
      </c>
      <c r="F15" s="12">
        <f>F16-F14</f>
        <v>0.7371</v>
      </c>
      <c r="G15" s="12">
        <f>$B$11*F15</f>
        <v>1400490</v>
      </c>
    </row>
    <row r="16" spans="1:8">
      <c r="A16" s="12" t="s">
        <v>218</v>
      </c>
      <c r="B16" s="12">
        <f>ROUND($F$8+$G$8,2)</f>
        <v>0.12</v>
      </c>
      <c r="C16" s="14">
        <f>$B$11*B16</f>
        <v>228000</v>
      </c>
      <c r="D16" s="12">
        <f>ROUND(D8+F8+G8,2)</f>
        <v>0.36</v>
      </c>
      <c r="E16" s="12">
        <f>$B$11*D16</f>
        <v>684000</v>
      </c>
      <c r="F16" s="12">
        <f>ROUND(C8+D8+F8+G8,1)</f>
        <v>0.9</v>
      </c>
      <c r="G16" s="12">
        <f>$B$11*F16</f>
        <v>1710000</v>
      </c>
    </row>
  </sheetData>
  <mergeCells count="4">
    <mergeCell ref="B12:C12"/>
    <mergeCell ref="D12:E12"/>
    <mergeCell ref="A7:A8"/>
    <mergeCell ref="A12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NSK项目设备投入</vt:lpstr>
      <vt:lpstr>加工机器人配置方案建议</vt:lpstr>
      <vt:lpstr>客户年量要求</vt:lpstr>
      <vt:lpstr>客户各种量占比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程烨梓</cp:lastModifiedBy>
  <dcterms:created xsi:type="dcterms:W3CDTF">2021-09-17T05:53:00Z</dcterms:created>
  <cp:lastPrinted>2026-06-14T03:42:00Z</cp:lastPrinted>
  <dcterms:modified xsi:type="dcterms:W3CDTF">2026-07-13T03:13:22Z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59C05C0AADAC4D90AB6F8BA0C59BAC7E_13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